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7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10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anuevametropolsa.sharepoint.com/sites/GrupoMetropolChile/Shared Documents/General/24. Estudios Planificación/01. Propuestas Mod PO/251006 Optimización Alfa-Omega y B07/01. Puntos de medición/03. Muestras Brisan/1.- Laboral/"/>
    </mc:Choice>
  </mc:AlternateContent>
  <xr:revisionPtr revIDLastSave="97" documentId="8_{3B8E37EC-7E93-437A-A1A5-4290A7E1312F}" xr6:coauthVersionLast="47" xr6:coauthVersionMax="47" xr10:uidLastSave="{A945BF3D-A837-4FBA-B639-DD89BFDC3026}"/>
  <bookViews>
    <workbookView xWindow="28680" yWindow="-120" windowWidth="29040" windowHeight="15720" firstSheet="1" activeTab="1" xr2:uid="{479BFD07-5F9E-4764-A2B4-8E8795D5EF58}"/>
  </bookViews>
  <sheets>
    <sheet name="102" sheetId="1" state="hidden" r:id="rId1"/>
    <sheet name="B29 - PB73" sheetId="4" r:id="rId2"/>
    <sheet name="722 - PB720" sheetId="5" state="hidden" r:id="rId3"/>
    <sheet name="722 - PB1186" sheetId="6" state="hidden" r:id="rId4"/>
    <sheet name="Hoja1" sheetId="2" r:id="rId5"/>
  </sheets>
  <definedNames>
    <definedName name="_xlnm.Print_Area" localSheetId="0">'102'!$A$1:$L$9</definedName>
    <definedName name="_xlnm.Print_Area" localSheetId="3">'722 - PB1186'!$A$1:$K$9</definedName>
    <definedName name="_xlnm.Print_Area" localSheetId="2">'722 - PB720'!$A$1:$K$9</definedName>
    <definedName name="_xlnm.Print_Area" localSheetId="1">'B29 - PB73'!$A$1:$K$9</definedName>
  </definedNames>
  <calcPr calcId="191028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4" i="4" l="1"/>
  <c r="J24" i="4"/>
  <c r="I25" i="4"/>
  <c r="N11" i="4" s="1"/>
  <c r="J25" i="4"/>
  <c r="K25" i="4" s="1"/>
  <c r="I26" i="4"/>
  <c r="J26" i="4"/>
  <c r="J15" i="4"/>
  <c r="I2" i="4"/>
  <c r="N2" i="4" s="1"/>
  <c r="J2" i="4"/>
  <c r="I15" i="4"/>
  <c r="I16" i="4"/>
  <c r="J16" i="4"/>
  <c r="I17" i="4"/>
  <c r="J17" i="4"/>
  <c r="I18" i="4"/>
  <c r="J18" i="4"/>
  <c r="I19" i="4"/>
  <c r="J19" i="4"/>
  <c r="I20" i="4"/>
  <c r="J20" i="4"/>
  <c r="I21" i="4"/>
  <c r="J21" i="4"/>
  <c r="K21" i="4" s="1"/>
  <c r="I22" i="4"/>
  <c r="J22" i="4"/>
  <c r="I23" i="4"/>
  <c r="N10" i="4" s="1"/>
  <c r="J23" i="4"/>
  <c r="M26" i="6"/>
  <c r="M25" i="6"/>
  <c r="M24" i="6"/>
  <c r="M23" i="6"/>
  <c r="P22" i="6"/>
  <c r="O22" i="6"/>
  <c r="N22" i="6"/>
  <c r="M22" i="6"/>
  <c r="J14" i="6"/>
  <c r="K14" i="6" s="1"/>
  <c r="I14" i="6"/>
  <c r="O5" i="6" s="1"/>
  <c r="N26" i="6" s="1"/>
  <c r="J13" i="6"/>
  <c r="P5" i="6" s="1"/>
  <c r="I13" i="6"/>
  <c r="J12" i="6"/>
  <c r="K12" i="6" s="1"/>
  <c r="I12" i="6"/>
  <c r="J11" i="6"/>
  <c r="K11" i="6" s="1"/>
  <c r="I11" i="6"/>
  <c r="J10" i="6"/>
  <c r="K10" i="6" s="1"/>
  <c r="I10" i="6"/>
  <c r="J9" i="6"/>
  <c r="K9" i="6" s="1"/>
  <c r="I9" i="6"/>
  <c r="O4" i="6" s="1"/>
  <c r="J8" i="6"/>
  <c r="K8" i="6" s="1"/>
  <c r="I8" i="6"/>
  <c r="O3" i="6" s="1"/>
  <c r="J7" i="6"/>
  <c r="K7" i="6" s="1"/>
  <c r="I7" i="6"/>
  <c r="J6" i="6"/>
  <c r="K6" i="6" s="1"/>
  <c r="I6" i="6"/>
  <c r="N5" i="6"/>
  <c r="J5" i="6"/>
  <c r="K5" i="6" s="1"/>
  <c r="I5" i="6"/>
  <c r="N4" i="6"/>
  <c r="J4" i="6"/>
  <c r="K4" i="6" s="1"/>
  <c r="I4" i="6"/>
  <c r="N3" i="6"/>
  <c r="J3" i="6"/>
  <c r="K3" i="6" s="1"/>
  <c r="I3" i="6"/>
  <c r="N2" i="6"/>
  <c r="J2" i="6"/>
  <c r="P2" i="6" s="1"/>
  <c r="I2" i="6"/>
  <c r="O2" i="6" s="1"/>
  <c r="M26" i="5"/>
  <c r="M25" i="5"/>
  <c r="M24" i="5"/>
  <c r="M23" i="5"/>
  <c r="P22" i="5"/>
  <c r="O22" i="5"/>
  <c r="N22" i="5"/>
  <c r="M22" i="5"/>
  <c r="J14" i="5"/>
  <c r="K14" i="5" s="1"/>
  <c r="I14" i="5"/>
  <c r="J13" i="5"/>
  <c r="K13" i="5" s="1"/>
  <c r="I13" i="5"/>
  <c r="O5" i="5" s="1"/>
  <c r="N26" i="5" s="1"/>
  <c r="J12" i="5"/>
  <c r="K12" i="5" s="1"/>
  <c r="I12" i="5"/>
  <c r="J11" i="5"/>
  <c r="K11" i="5" s="1"/>
  <c r="I11" i="5"/>
  <c r="J10" i="5"/>
  <c r="I10" i="5"/>
  <c r="J9" i="5"/>
  <c r="K9" i="5" s="1"/>
  <c r="I9" i="5"/>
  <c r="O4" i="5" s="1"/>
  <c r="J8" i="5"/>
  <c r="I8" i="5"/>
  <c r="J7" i="5"/>
  <c r="K7" i="5" s="1"/>
  <c r="I7" i="5"/>
  <c r="J6" i="5"/>
  <c r="K6" i="5" s="1"/>
  <c r="I6" i="5"/>
  <c r="O3" i="5" s="1"/>
  <c r="N5" i="5"/>
  <c r="J5" i="5"/>
  <c r="K5" i="5" s="1"/>
  <c r="I5" i="5"/>
  <c r="N4" i="5"/>
  <c r="J4" i="5"/>
  <c r="I4" i="5"/>
  <c r="N3" i="5"/>
  <c r="J3" i="5"/>
  <c r="I3" i="5"/>
  <c r="N2" i="5"/>
  <c r="J2" i="5"/>
  <c r="K2" i="5" s="1"/>
  <c r="I2" i="5"/>
  <c r="O2" i="5" s="1"/>
  <c r="J4" i="4"/>
  <c r="J5" i="4"/>
  <c r="J6" i="4"/>
  <c r="J7" i="4"/>
  <c r="J8" i="4"/>
  <c r="O4" i="4" s="1"/>
  <c r="J9" i="4"/>
  <c r="J10" i="4"/>
  <c r="J11" i="4"/>
  <c r="J12" i="4"/>
  <c r="J13" i="4"/>
  <c r="J14" i="4"/>
  <c r="I10" i="4"/>
  <c r="I11" i="4"/>
  <c r="I12" i="4"/>
  <c r="I13" i="4"/>
  <c r="I14" i="4"/>
  <c r="N6" i="4" s="1"/>
  <c r="I9" i="4"/>
  <c r="I8" i="4"/>
  <c r="I7" i="4"/>
  <c r="I6" i="4"/>
  <c r="I5" i="4"/>
  <c r="I4" i="4"/>
  <c r="J3" i="4"/>
  <c r="I3" i="4"/>
  <c r="O2" i="1"/>
  <c r="K2" i="1"/>
  <c r="K3" i="1"/>
  <c r="K4" i="1"/>
  <c r="K5" i="1"/>
  <c r="K6" i="1"/>
  <c r="K7" i="1"/>
  <c r="Q4" i="1" s="1"/>
  <c r="P25" i="1" s="1"/>
  <c r="K8" i="1"/>
  <c r="K9" i="1"/>
  <c r="J2" i="1"/>
  <c r="N24" i="1"/>
  <c r="O5" i="4" l="1"/>
  <c r="N4" i="4"/>
  <c r="O7" i="4"/>
  <c r="K5" i="4"/>
  <c r="K4" i="4"/>
  <c r="O6" i="4"/>
  <c r="N7" i="4"/>
  <c r="K3" i="4"/>
  <c r="K7" i="4"/>
  <c r="N3" i="4"/>
  <c r="U2" i="4" s="1"/>
  <c r="K6" i="4"/>
  <c r="N9" i="4"/>
  <c r="U9" i="4" s="1"/>
  <c r="O2" i="4"/>
  <c r="U12" i="4"/>
  <c r="N5" i="4"/>
  <c r="U4" i="4" s="1"/>
  <c r="K19" i="4"/>
  <c r="K24" i="4"/>
  <c r="N8" i="4"/>
  <c r="U10" i="4" s="1"/>
  <c r="O10" i="4"/>
  <c r="R10" i="4" s="1"/>
  <c r="O3" i="4"/>
  <c r="V2" i="4" s="1"/>
  <c r="K11" i="4"/>
  <c r="O11" i="4"/>
  <c r="R11" i="4" s="1"/>
  <c r="K10" i="4"/>
  <c r="K26" i="4"/>
  <c r="K9" i="4"/>
  <c r="K8" i="4"/>
  <c r="O8" i="4"/>
  <c r="K14" i="4"/>
  <c r="K13" i="4"/>
  <c r="O9" i="4"/>
  <c r="R9" i="4" s="1"/>
  <c r="U11" i="4"/>
  <c r="U13" i="4"/>
  <c r="R4" i="4"/>
  <c r="R2" i="4"/>
  <c r="K15" i="4"/>
  <c r="K22" i="4"/>
  <c r="V4" i="6"/>
  <c r="K18" i="4"/>
  <c r="K17" i="4"/>
  <c r="K12" i="4"/>
  <c r="K23" i="4"/>
  <c r="K20" i="4"/>
  <c r="K16" i="4"/>
  <c r="V4" i="5"/>
  <c r="V3" i="5"/>
  <c r="V2" i="6"/>
  <c r="P4" i="6"/>
  <c r="O25" i="6" s="1"/>
  <c r="P2" i="5"/>
  <c r="O23" i="5" s="1"/>
  <c r="N23" i="6"/>
  <c r="W2" i="6"/>
  <c r="S2" i="6"/>
  <c r="P23" i="6" s="1"/>
  <c r="O23" i="6"/>
  <c r="X2" i="6"/>
  <c r="AA2" i="6" s="1"/>
  <c r="N24" i="6"/>
  <c r="W3" i="6"/>
  <c r="N25" i="6"/>
  <c r="W4" i="6"/>
  <c r="O26" i="6"/>
  <c r="S5" i="6"/>
  <c r="P26" i="6" s="1"/>
  <c r="K13" i="6"/>
  <c r="K2" i="6"/>
  <c r="V3" i="6"/>
  <c r="P3" i="6"/>
  <c r="K3" i="5"/>
  <c r="K8" i="5"/>
  <c r="P3" i="5"/>
  <c r="S3" i="5" s="1"/>
  <c r="P24" i="5" s="1"/>
  <c r="K4" i="5"/>
  <c r="P5" i="5"/>
  <c r="P4" i="5"/>
  <c r="N23" i="5"/>
  <c r="W2" i="5"/>
  <c r="N24" i="5"/>
  <c r="W3" i="5"/>
  <c r="N25" i="5"/>
  <c r="W4" i="5"/>
  <c r="K10" i="5"/>
  <c r="V2" i="5"/>
  <c r="K2" i="4"/>
  <c r="Q3" i="1"/>
  <c r="Y3" i="1" s="1"/>
  <c r="Q2" i="1"/>
  <c r="P23" i="1" s="1"/>
  <c r="Q5" i="1"/>
  <c r="P26" i="1" s="1"/>
  <c r="N25" i="1"/>
  <c r="N26" i="1"/>
  <c r="N23" i="1"/>
  <c r="O22" i="1"/>
  <c r="P22" i="1"/>
  <c r="Q22" i="1"/>
  <c r="N22" i="1"/>
  <c r="O5" i="1"/>
  <c r="J3" i="1"/>
  <c r="L3" i="1" s="1"/>
  <c r="J4" i="1"/>
  <c r="L4" i="1" s="1"/>
  <c r="J5" i="1"/>
  <c r="L5" i="1" s="1"/>
  <c r="J6" i="1"/>
  <c r="L6" i="1" s="1"/>
  <c r="J7" i="1"/>
  <c r="L7" i="1" s="1"/>
  <c r="J8" i="1"/>
  <c r="J9" i="1"/>
  <c r="L9" i="1" s="1"/>
  <c r="U8" i="4" l="1"/>
  <c r="V11" i="4"/>
  <c r="V12" i="4"/>
  <c r="Y12" i="4" s="1"/>
  <c r="V13" i="4"/>
  <c r="U5" i="4"/>
  <c r="U7" i="4"/>
  <c r="U6" i="4"/>
  <c r="R3" i="4"/>
  <c r="V9" i="4"/>
  <c r="Y9" i="4" s="1"/>
  <c r="Y11" i="4"/>
  <c r="Y13" i="4"/>
  <c r="R8" i="4"/>
  <c r="V8" i="4"/>
  <c r="V10" i="4"/>
  <c r="Y10" i="4" s="1"/>
  <c r="R5" i="4"/>
  <c r="V5" i="4"/>
  <c r="Y5" i="4" s="1"/>
  <c r="R6" i="4"/>
  <c r="V6" i="4"/>
  <c r="R7" i="4"/>
  <c r="V7" i="4"/>
  <c r="Y7" i="4" s="1"/>
  <c r="V4" i="4"/>
  <c r="Y4" i="4" s="1"/>
  <c r="X4" i="6"/>
  <c r="S4" i="6"/>
  <c r="P25" i="6" s="1"/>
  <c r="X4" i="5"/>
  <c r="S4" i="5"/>
  <c r="P25" i="5" s="1"/>
  <c r="S2" i="5"/>
  <c r="P23" i="5" s="1"/>
  <c r="AA4" i="6"/>
  <c r="O24" i="6"/>
  <c r="X3" i="6"/>
  <c r="AA3" i="6" s="1"/>
  <c r="S3" i="6"/>
  <c r="P24" i="6" s="1"/>
  <c r="O25" i="5"/>
  <c r="S5" i="5"/>
  <c r="P26" i="5" s="1"/>
  <c r="O26" i="5"/>
  <c r="X3" i="5"/>
  <c r="AA3" i="5" s="1"/>
  <c r="O24" i="5"/>
  <c r="X2" i="5"/>
  <c r="AA2" i="5" s="1"/>
  <c r="AA4" i="5"/>
  <c r="U3" i="4"/>
  <c r="Y2" i="4"/>
  <c r="V3" i="4"/>
  <c r="P24" i="1"/>
  <c r="P2" i="1"/>
  <c r="P5" i="1"/>
  <c r="O26" i="1"/>
  <c r="P4" i="1"/>
  <c r="X4" i="1" s="1"/>
  <c r="P3" i="1"/>
  <c r="X2" i="1" s="1"/>
  <c r="L8" i="1"/>
  <c r="O25" i="1"/>
  <c r="X3" i="1"/>
  <c r="L2" i="1"/>
  <c r="T5" i="1"/>
  <c r="Q26" i="1" s="1"/>
  <c r="C3" i="2"/>
  <c r="C4" i="2"/>
  <c r="C5" i="2"/>
  <c r="C6" i="2"/>
  <c r="C7" i="2"/>
  <c r="C8" i="2"/>
  <c r="C9" i="2"/>
  <c r="C10" i="2"/>
  <c r="C11" i="2"/>
  <c r="D3" i="2"/>
  <c r="D4" i="2"/>
  <c r="D5" i="2"/>
  <c r="D6" i="2"/>
  <c r="D7" i="2"/>
  <c r="D8" i="2"/>
  <c r="D9" i="2"/>
  <c r="D10" i="2"/>
  <c r="D11" i="2"/>
  <c r="C2" i="2"/>
  <c r="D2" i="2"/>
  <c r="Y8" i="4" l="1"/>
  <c r="Y6" i="4"/>
  <c r="Y3" i="4"/>
  <c r="O24" i="1"/>
  <c r="AB3" i="1"/>
  <c r="O23" i="1"/>
  <c r="O3" i="1"/>
  <c r="O4" i="1"/>
  <c r="W4" i="1" s="1"/>
  <c r="W3" i="1" l="1"/>
  <c r="W2" i="1"/>
  <c r="Y2" i="1" l="1"/>
  <c r="AB2" i="1" l="1"/>
  <c r="Y4" i="1"/>
  <c r="AB4" i="1" s="1"/>
  <c r="T3" i="1" l="1"/>
  <c r="Q24" i="1" s="1"/>
  <c r="T4" i="1"/>
  <c r="Q25" i="1" s="1"/>
  <c r="T2" i="1"/>
  <c r="Q23" i="1" s="1"/>
</calcChain>
</file>

<file path=xl/sharedStrings.xml><?xml version="1.0" encoding="utf-8"?>
<sst xmlns="http://schemas.openxmlformats.org/spreadsheetml/2006/main" count="324" uniqueCount="101">
  <si>
    <t>Nombre medidor</t>
  </si>
  <si>
    <t>Punto de Medición</t>
  </si>
  <si>
    <t>Fecha</t>
  </si>
  <si>
    <t>SERVICIO</t>
  </si>
  <si>
    <t>TIPO BUS</t>
  </si>
  <si>
    <t>HORA</t>
  </si>
  <si>
    <t>PATENTE</t>
  </si>
  <si>
    <t>CRITERIO</t>
  </si>
  <si>
    <t>CAP. OFRECIDA</t>
  </si>
  <si>
    <t>OCUPACIÓN</t>
  </si>
  <si>
    <t>CARGA</t>
  </si>
  <si>
    <t>Hora Movil</t>
  </si>
  <si>
    <t>Cap. PO</t>
  </si>
  <si>
    <t>Cap. Ofrecida</t>
  </si>
  <si>
    <t>Ocupación</t>
  </si>
  <si>
    <t>%Contrato</t>
  </si>
  <si>
    <t>%Carga</t>
  </si>
  <si>
    <t>Paulo Anatibia</t>
  </si>
  <si>
    <t>06:30 a 06:59</t>
  </si>
  <si>
    <t>06:30 a 07:29</t>
  </si>
  <si>
    <t>07:00 a 07:29</t>
  </si>
  <si>
    <t>07:00 a 07:59</t>
  </si>
  <si>
    <t>5B</t>
  </si>
  <si>
    <t>07:30 a 07:59</t>
  </si>
  <si>
    <t>07:30 a 08:29</t>
  </si>
  <si>
    <t>08:00 a 08:29</t>
  </si>
  <si>
    <t>4B</t>
  </si>
  <si>
    <t>4A</t>
  </si>
  <si>
    <t>4C</t>
  </si>
  <si>
    <t>Factor</t>
  </si>
  <si>
    <t>Bus Tipo C</t>
  </si>
  <si>
    <t>Bus Tipo B</t>
  </si>
  <si>
    <t>BUS</t>
  </si>
  <si>
    <t>1A</t>
  </si>
  <si>
    <t>1B</t>
  </si>
  <si>
    <t>PE32 Av. La Florida</t>
  </si>
  <si>
    <t>SPZX71</t>
  </si>
  <si>
    <t>SPZX59</t>
  </si>
  <si>
    <t>SPZX53</t>
  </si>
  <si>
    <t>TXZH46</t>
  </si>
  <si>
    <t>SRVK73</t>
  </si>
  <si>
    <t>SPZY50</t>
  </si>
  <si>
    <t>SPZX77</t>
  </si>
  <si>
    <t>SPZX83</t>
  </si>
  <si>
    <t>STHK13</t>
  </si>
  <si>
    <t>STHJ68</t>
  </si>
  <si>
    <t>STHB62</t>
  </si>
  <si>
    <t>STHJ89</t>
  </si>
  <si>
    <t>STGZ85</t>
  </si>
  <si>
    <t>STHR23</t>
  </si>
  <si>
    <t>STHF78</t>
  </si>
  <si>
    <t>LDJW40</t>
  </si>
  <si>
    <t>STHR60</t>
  </si>
  <si>
    <t>LDJW45</t>
  </si>
  <si>
    <t>STHR46</t>
  </si>
  <si>
    <t>STHJ86</t>
  </si>
  <si>
    <t>STHK39</t>
  </si>
  <si>
    <t>PB720</t>
  </si>
  <si>
    <t>PB1186</t>
  </si>
  <si>
    <t>9:30 a 9:59</t>
  </si>
  <si>
    <t>10:00 a 10:29</t>
  </si>
  <si>
    <t>10:30 a 10:59</t>
  </si>
  <si>
    <t>11:00 a 11:29</t>
  </si>
  <si>
    <t>9:30 a 10:29</t>
  </si>
  <si>
    <t>10:00 a 10:59</t>
  </si>
  <si>
    <t>10:30 a 11:29</t>
  </si>
  <si>
    <t>11:00 a 11:59</t>
  </si>
  <si>
    <t>11:30 a 12:29</t>
  </si>
  <si>
    <t>7:30 a 07:59</t>
  </si>
  <si>
    <t>8:00 a 8:29</t>
  </si>
  <si>
    <t>8:30 a 8:59</t>
  </si>
  <si>
    <t>9:00 a 9:29</t>
  </si>
  <si>
    <t>7:30 a 8:29</t>
  </si>
  <si>
    <t>8:00 a 9:00</t>
  </si>
  <si>
    <t>8:30 a 9:29</t>
  </si>
  <si>
    <t>9:00 a 9:59</t>
  </si>
  <si>
    <t>6:30 a 06:59</t>
  </si>
  <si>
    <t>7:00 a 7:29</t>
  </si>
  <si>
    <t>6:30 a 7:29</t>
  </si>
  <si>
    <t>7:00 a 7:59</t>
  </si>
  <si>
    <t>PB73</t>
  </si>
  <si>
    <t>B29</t>
  </si>
  <si>
    <t>SKHG79</t>
  </si>
  <si>
    <t>SKHG92</t>
  </si>
  <si>
    <t>SKHG65</t>
  </si>
  <si>
    <t>LXDJ13</t>
  </si>
  <si>
    <t>SKHG89</t>
  </si>
  <si>
    <t>SKHG70</t>
  </si>
  <si>
    <t>LXDJ20</t>
  </si>
  <si>
    <t>LXDJ11</t>
  </si>
  <si>
    <t>SHXD88</t>
  </si>
  <si>
    <t>LXDJ19</t>
  </si>
  <si>
    <t>LXDJ25</t>
  </si>
  <si>
    <t>SPZX34</t>
  </si>
  <si>
    <t>LXDH85</t>
  </si>
  <si>
    <t>LXDH86</t>
  </si>
  <si>
    <t>SHCY40</t>
  </si>
  <si>
    <t>LXDH93</t>
  </si>
  <si>
    <t>LXDJ17</t>
  </si>
  <si>
    <t>SHCY11</t>
  </si>
  <si>
    <t>CXDH92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</si>
</sst>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  <font>
      <sz val="11"/>
      <color theme="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3" fillId="0" borderId="0" applyFont="0" applyFill="0" applyBorder="0" applyAlignment="0" applyProtection="0"/>
    <xf numFmtId="0" fontId="4" fillId="0" borderId="0"/>
  </cellStyleXfs>
  <cellXfs count="24">
    <xf numFmtId="0" fontId="0" fillId="0" borderId="0" xfId="0"/>
    <xf numFmtId="0" fontId="2" fillId="2" borderId="0" xfId="0" applyFont="1" applyFill="1" applyAlignment="1">
      <alignment horizontal="center" vertical="center"/>
    </xf>
    <xf numFmtId="20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/>
    </xf>
    <xf numFmtId="0" fontId="2" fillId="3" borderId="0" xfId="0" applyFont="1" applyFill="1" applyAlignment="1">
      <alignment horizontal="center" vertical="center"/>
    </xf>
    <xf numFmtId="9" fontId="0" fillId="0" borderId="1" xfId="1" applyFont="1" applyBorder="1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9" fontId="0" fillId="4" borderId="1" xfId="0" applyNumberFormat="1" applyFill="1" applyBorder="1" applyAlignment="1">
      <alignment horizontal="center" vertical="center"/>
    </xf>
    <xf numFmtId="9" fontId="0" fillId="0" borderId="0" xfId="0" applyNumberFormat="1"/>
    <xf numFmtId="164" fontId="0" fillId="6" borderId="1" xfId="1" applyNumberFormat="1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20" fontId="0" fillId="0" borderId="1" xfId="0" applyNumberFormat="1" applyBorder="1" applyAlignment="1">
      <alignment horizontal="center" vertical="center"/>
    </xf>
    <xf numFmtId="20" fontId="0" fillId="0" borderId="0" xfId="0" applyNumberForma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0" fontId="0" fillId="0" borderId="1" xfId="0" applyBorder="1"/>
    <xf numFmtId="164" fontId="0" fillId="0" borderId="1" xfId="1" applyNumberFormat="1" applyFont="1" applyFill="1" applyBorder="1" applyAlignment="1">
      <alignment horizontal="center" vertical="center"/>
    </xf>
  </cellXfs>
  <cellStyles count="3">
    <cellStyle name="Normal" xfId="0" builtinId="0"/>
    <cellStyle name="Normal 17" xfId="2" xr:uid="{D8647A40-1CD6-4B3B-88D8-5594FDDD9ED6}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Ocupación Servicio 102 - Av. La Florida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>
        <c:manualLayout>
          <c:layoutTarget val="inner"/>
          <c:xMode val="edge"/>
          <c:yMode val="edge"/>
          <c:x val="5.4650951355105795E-2"/>
          <c:y val="0.14336030908065903"/>
          <c:w val="0.91856859017187997"/>
          <c:h val="0.65194765006735933"/>
        </c:manualLayout>
      </c:layout>
      <c:lineChart>
        <c:grouping val="standard"/>
        <c:varyColors val="0"/>
        <c:ser>
          <c:idx val="0"/>
          <c:order val="0"/>
          <c:tx>
            <c:strRef>
              <c:f>'102'!$O$1</c:f>
              <c:strCache>
                <c:ptCount val="1"/>
                <c:pt idx="0">
                  <c:v>Cap. PO</c:v>
                </c:pt>
              </c:strCache>
            </c:strRef>
          </c:tx>
          <c:spPr>
            <a:ln w="4762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'102'!$N$2:$N$5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'102'!$O$2:$O$5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C7B-4FE5-92D9-6EC558B3081A}"/>
            </c:ext>
          </c:extLst>
        </c:ser>
        <c:ser>
          <c:idx val="1"/>
          <c:order val="1"/>
          <c:tx>
            <c:strRef>
              <c:f>'102'!$P$1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476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strRef>
              <c:f>'102'!$N$2:$N$5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'102'!$P$2:$P$5</c:f>
              <c:numCache>
                <c:formatCode>General</c:formatCode>
                <c:ptCount val="4"/>
                <c:pt idx="0">
                  <c:v>180</c:v>
                </c:pt>
                <c:pt idx="1">
                  <c:v>270</c:v>
                </c:pt>
                <c:pt idx="2">
                  <c:v>90</c:v>
                </c:pt>
                <c:pt idx="3">
                  <c:v>180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C7B-4FE5-92D9-6EC558B3081A}"/>
            </c:ext>
          </c:extLst>
        </c:ser>
        <c:ser>
          <c:idx val="2"/>
          <c:order val="2"/>
          <c:tx>
            <c:strRef>
              <c:f>'102'!$Q$1</c:f>
              <c:strCache>
                <c:ptCount val="1"/>
                <c:pt idx="0">
                  <c:v>Ocupación</c:v>
                </c:pt>
              </c:strCache>
            </c:strRef>
          </c:tx>
          <c:spPr>
            <a:ln w="4762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'102'!$N$2:$N$5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'102'!$Q$2:$Q$5</c:f>
              <c:numCache>
                <c:formatCode>General</c:formatCode>
                <c:ptCount val="4"/>
                <c:pt idx="0">
                  <c:v>120</c:v>
                </c:pt>
                <c:pt idx="1">
                  <c:v>159</c:v>
                </c:pt>
                <c:pt idx="2">
                  <c:v>54</c:v>
                </c:pt>
                <c:pt idx="3">
                  <c:v>73.8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C7B-4FE5-92D9-6EC558B308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85313631"/>
        <c:axId val="622245471"/>
      </c:lineChart>
      <c:catAx>
        <c:axId val="48531363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22245471"/>
        <c:crosses val="autoZero"/>
        <c:auto val="1"/>
        <c:lblAlgn val="ctr"/>
        <c:lblOffset val="100"/>
        <c:noMultiLvlLbl val="0"/>
      </c:catAx>
      <c:valAx>
        <c:axId val="6222454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853136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s-CL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Ocupación Servicio 722 - Paradero </a:t>
            </a:r>
            <a:r>
              <a:rPr lang="es-CL" sz="11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PB1186</a:t>
            </a:r>
            <a:endParaRPr lang="es-CL"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</a:endParaRP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endParaRPr lang="es-CL"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>
        <c:manualLayout>
          <c:layoutTarget val="inner"/>
          <c:xMode val="edge"/>
          <c:yMode val="edge"/>
          <c:x val="7.0259584437686776E-2"/>
          <c:y val="0.24635269931935672"/>
          <c:w val="0.90763620552516644"/>
          <c:h val="0.52142016037418015"/>
        </c:manualLayout>
      </c:layout>
      <c:lineChart>
        <c:grouping val="standard"/>
        <c:varyColors val="0"/>
        <c:ser>
          <c:idx val="0"/>
          <c:order val="0"/>
          <c:tx>
            <c:strRef>
              <c:f>'722 - PB1186'!$Q$1</c:f>
              <c:strCache>
                <c:ptCount val="1"/>
                <c:pt idx="0">
                  <c:v>100%</c:v>
                </c:pt>
              </c:strCache>
            </c:strRef>
          </c:tx>
          <c:spPr>
            <a:ln w="4762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'722 - PB1186'!$M$2:$M$5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PB1186'!$Q$2:$Q$5</c:f>
              <c:numCache>
                <c:formatCode>0%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AB5-4270-BCD8-44D334A79C87}"/>
            </c:ext>
          </c:extLst>
        </c:ser>
        <c:ser>
          <c:idx val="1"/>
          <c:order val="1"/>
          <c:tx>
            <c:strRef>
              <c:f>'722 - PB1186'!$R$1</c:f>
              <c:strCache>
                <c:ptCount val="1"/>
                <c:pt idx="0">
                  <c:v>%Contrato</c:v>
                </c:pt>
              </c:strCache>
            </c:strRef>
          </c:tx>
          <c:spPr>
            <a:ln w="476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strRef>
              <c:f>'722 - PB1186'!$M$2:$M$5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PB1186'!$R$2:$R$5</c:f>
              <c:numCache>
                <c:formatCode>0.0%</c:formatCode>
                <c:ptCount val="4"/>
                <c:pt idx="0">
                  <c:v>0.85</c:v>
                </c:pt>
                <c:pt idx="1">
                  <c:v>0.85</c:v>
                </c:pt>
                <c:pt idx="2">
                  <c:v>0.85</c:v>
                </c:pt>
                <c:pt idx="3">
                  <c:v>0.85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AB5-4270-BCD8-44D334A79C87}"/>
            </c:ext>
          </c:extLst>
        </c:ser>
        <c:ser>
          <c:idx val="2"/>
          <c:order val="2"/>
          <c:tx>
            <c:strRef>
              <c:f>'722 - PB1186'!$S$1</c:f>
              <c:strCache>
                <c:ptCount val="1"/>
                <c:pt idx="0">
                  <c:v>%Carga</c:v>
                </c:pt>
              </c:strCache>
            </c:strRef>
          </c:tx>
          <c:spPr>
            <a:ln w="4762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'722 - PB1186'!$M$2:$M$5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PB1186'!$S$2:$S$5</c:f>
              <c:numCache>
                <c:formatCode>0.0%</c:formatCode>
                <c:ptCount val="4"/>
                <c:pt idx="0">
                  <c:v>0.24000000000000002</c:v>
                </c:pt>
                <c:pt idx="1">
                  <c:v>0.27333333333333332</c:v>
                </c:pt>
                <c:pt idx="2">
                  <c:v>0.37333333333333335</c:v>
                </c:pt>
                <c:pt idx="3">
                  <c:v>0.34666666666666662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AB5-4270-BCD8-44D334A79C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71677503"/>
        <c:axId val="450824383"/>
      </c:lineChart>
      <c:catAx>
        <c:axId val="6716775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0824383"/>
        <c:crosses val="autoZero"/>
        <c:auto val="1"/>
        <c:lblAlgn val="ctr"/>
        <c:lblOffset val="100"/>
        <c:noMultiLvlLbl val="0"/>
      </c:catAx>
      <c:valAx>
        <c:axId val="4508243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716775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722- </a:t>
            </a:r>
            <a:r>
              <a:rPr lang="es-CL" sz="11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PB1186</a:t>
            </a:r>
            <a:r>
              <a:rPr lang="es-CL"/>
              <a:t> </a:t>
            </a:r>
            <a:r>
              <a:rPr lang="es-CL" sz="1400" b="0" i="0" u="none" strike="noStrike" baseline="0">
                <a:effectLst/>
              </a:rPr>
              <a:t>PM</a:t>
            </a:r>
            <a:endParaRPr lang="es-CL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3"/>
          <c:order val="0"/>
          <c:tx>
            <c:strRef>
              <c:f>'722 - PB1186'!$N$22</c:f>
              <c:strCache>
                <c:ptCount val="1"/>
                <c:pt idx="0">
                  <c:v>Cap. Ofrecida</c:v>
                </c:pt>
              </c:strCache>
            </c:strRef>
          </c:tx>
          <c:spPr>
            <a:ln w="34925"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'722 - PB1186'!$M$23:$M$26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PB1186'!$N$23:$N$26</c:f>
              <c:numCache>
                <c:formatCode>General</c:formatCode>
                <c:ptCount val="4"/>
                <c:pt idx="0">
                  <c:v>360</c:v>
                </c:pt>
                <c:pt idx="1">
                  <c:v>270</c:v>
                </c:pt>
                <c:pt idx="2">
                  <c:v>270</c:v>
                </c:pt>
                <c:pt idx="3">
                  <c:v>270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916-4018-B8B3-D7688DD41BD8}"/>
            </c:ext>
          </c:extLst>
        </c:ser>
        <c:ser>
          <c:idx val="4"/>
          <c:order val="1"/>
          <c:tx>
            <c:strRef>
              <c:f>'722 - PB1186'!$O$22</c:f>
              <c:strCache>
                <c:ptCount val="1"/>
                <c:pt idx="0">
                  <c:v>Ocupación</c:v>
                </c:pt>
              </c:strCache>
            </c:strRef>
          </c:tx>
          <c:spPr>
            <a:ln w="38100">
              <a:solidFill>
                <a:srgbClr val="C00000"/>
              </a:solidFill>
            </a:ln>
          </c:spPr>
          <c:marker>
            <c:symbol val="none"/>
          </c:marker>
          <c:cat>
            <c:strRef>
              <c:f>'722 - PB1186'!$M$23:$M$26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PB1186'!$O$23:$O$26</c:f>
              <c:numCache>
                <c:formatCode>General</c:formatCode>
                <c:ptCount val="4"/>
                <c:pt idx="0">
                  <c:v>86.4</c:v>
                </c:pt>
                <c:pt idx="1">
                  <c:v>73.8</c:v>
                </c:pt>
                <c:pt idx="2">
                  <c:v>100.8</c:v>
                </c:pt>
                <c:pt idx="3">
                  <c:v>93.6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916-4018-B8B3-D7688DD41B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5517375"/>
        <c:axId val="1165517855"/>
      </c:lineChart>
      <c:lineChart>
        <c:grouping val="standard"/>
        <c:varyColors val="0"/>
        <c:ser>
          <c:idx val="5"/>
          <c:order val="2"/>
          <c:tx>
            <c:strRef>
              <c:f>'722 - PB1186'!$P$22</c:f>
              <c:strCache>
                <c:ptCount val="1"/>
                <c:pt idx="0">
                  <c:v>%Carga</c:v>
                </c:pt>
              </c:strCache>
            </c:strRef>
          </c:tx>
          <c:spPr>
            <a:ln w="34925"/>
          </c:spPr>
          <c:marker>
            <c:symbol val="none"/>
          </c:marker>
          <c:cat>
            <c:strRef>
              <c:f>'722 - PB1186'!$M$23:$M$26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PB1186'!$P$23:$P$26</c:f>
              <c:numCache>
                <c:formatCode>0%</c:formatCode>
                <c:ptCount val="4"/>
                <c:pt idx="0">
                  <c:v>0.24000000000000002</c:v>
                </c:pt>
                <c:pt idx="1">
                  <c:v>0.27333333333333332</c:v>
                </c:pt>
                <c:pt idx="2">
                  <c:v>0.37333333333333335</c:v>
                </c:pt>
                <c:pt idx="3">
                  <c:v>0.34666666666666662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916-4018-B8B3-D7688DD41B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53178287"/>
        <c:axId val="1253176847"/>
      </c:lineChart>
      <c:catAx>
        <c:axId val="11655173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165517855"/>
        <c:crosses val="autoZero"/>
        <c:auto val="1"/>
        <c:lblAlgn val="ctr"/>
        <c:lblOffset val="100"/>
        <c:noMultiLvlLbl val="0"/>
      </c:catAx>
      <c:valAx>
        <c:axId val="11655178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165517375"/>
        <c:crosses val="autoZero"/>
        <c:crossBetween val="between"/>
      </c:valAx>
      <c:valAx>
        <c:axId val="1253176847"/>
        <c:scaling>
          <c:orientation val="minMax"/>
        </c:scaling>
        <c:delete val="0"/>
        <c:axPos val="r"/>
        <c:numFmt formatCode="0%" sourceLinked="1"/>
        <c:majorTickMark val="out"/>
        <c:minorTickMark val="none"/>
        <c:tickLblPos val="nextTo"/>
        <c:crossAx val="1253178287"/>
        <c:crosses val="max"/>
        <c:crossBetween val="between"/>
      </c:valAx>
      <c:catAx>
        <c:axId val="1253178287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253176847"/>
        <c:crosses val="autoZero"/>
        <c:auto val="1"/>
        <c:lblAlgn val="ctr"/>
        <c:lblOffset val="100"/>
        <c:noMultiLvlLbl val="0"/>
      </c:catAx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s-CL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Ocupación Servicio 102 - Av. La Florida</a:t>
            </a: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endParaRPr lang="es-CL"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>
        <c:manualLayout>
          <c:layoutTarget val="inner"/>
          <c:xMode val="edge"/>
          <c:yMode val="edge"/>
          <c:x val="7.0259584437686776E-2"/>
          <c:y val="0.24635269931935672"/>
          <c:w val="0.90763620552516644"/>
          <c:h val="0.52142016037418015"/>
        </c:manualLayout>
      </c:layout>
      <c:lineChart>
        <c:grouping val="standard"/>
        <c:varyColors val="0"/>
        <c:ser>
          <c:idx val="0"/>
          <c:order val="0"/>
          <c:tx>
            <c:strRef>
              <c:f>'102'!$R$1</c:f>
              <c:strCache>
                <c:ptCount val="1"/>
                <c:pt idx="0">
                  <c:v>100%</c:v>
                </c:pt>
              </c:strCache>
            </c:strRef>
          </c:tx>
          <c:spPr>
            <a:ln w="4762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'102'!$N$2:$N$5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'102'!$R$2:$R$5</c:f>
              <c:numCache>
                <c:formatCode>0%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E1E-48D8-AEF6-C6EB70F33669}"/>
            </c:ext>
          </c:extLst>
        </c:ser>
        <c:ser>
          <c:idx val="1"/>
          <c:order val="1"/>
          <c:tx>
            <c:strRef>
              <c:f>'102'!$S$1</c:f>
              <c:strCache>
                <c:ptCount val="1"/>
                <c:pt idx="0">
                  <c:v>%Contrato</c:v>
                </c:pt>
              </c:strCache>
            </c:strRef>
          </c:tx>
          <c:spPr>
            <a:ln w="476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strRef>
              <c:f>'102'!$N$2:$N$5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'102'!$S$2:$S$5</c:f>
              <c:numCache>
                <c:formatCode>0.0%</c:formatCode>
                <c:ptCount val="4"/>
                <c:pt idx="0">
                  <c:v>0.85</c:v>
                </c:pt>
                <c:pt idx="1">
                  <c:v>0.85</c:v>
                </c:pt>
                <c:pt idx="2">
                  <c:v>0.85</c:v>
                </c:pt>
                <c:pt idx="3">
                  <c:v>0.85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E1E-48D8-AEF6-C6EB70F33669}"/>
            </c:ext>
          </c:extLst>
        </c:ser>
        <c:ser>
          <c:idx val="2"/>
          <c:order val="2"/>
          <c:tx>
            <c:strRef>
              <c:f>'102'!$T$1</c:f>
              <c:strCache>
                <c:ptCount val="1"/>
                <c:pt idx="0">
                  <c:v>%Carga</c:v>
                </c:pt>
              </c:strCache>
            </c:strRef>
          </c:tx>
          <c:spPr>
            <a:ln w="4762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'102'!$N$2:$N$5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'102'!$T$2:$T$5</c:f>
              <c:numCache>
                <c:formatCode>0.0%</c:formatCode>
                <c:ptCount val="4"/>
                <c:pt idx="0">
                  <c:v>0.66666666666666663</c:v>
                </c:pt>
                <c:pt idx="1">
                  <c:v>0.58888888888888891</c:v>
                </c:pt>
                <c:pt idx="2">
                  <c:v>0.6</c:v>
                </c:pt>
                <c:pt idx="3">
                  <c:v>0.41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E1E-48D8-AEF6-C6EB70F336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71677503"/>
        <c:axId val="450824383"/>
      </c:lineChart>
      <c:catAx>
        <c:axId val="6716775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0824383"/>
        <c:crosses val="autoZero"/>
        <c:auto val="1"/>
        <c:lblAlgn val="ctr"/>
        <c:lblOffset val="100"/>
        <c:noMultiLvlLbl val="0"/>
      </c:catAx>
      <c:valAx>
        <c:axId val="4508243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716775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102- PE32 </a:t>
            </a:r>
            <a:r>
              <a:rPr lang="es-CL" sz="1400" b="0" i="0" u="none" strike="noStrike" baseline="0">
                <a:effectLst/>
              </a:rPr>
              <a:t>PM</a:t>
            </a:r>
            <a:endParaRPr lang="es-CL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3"/>
          <c:order val="0"/>
          <c:tx>
            <c:strRef>
              <c:f>'102'!$O$22</c:f>
              <c:strCache>
                <c:ptCount val="1"/>
                <c:pt idx="0">
                  <c:v>Cap. Ofrecida</c:v>
                </c:pt>
              </c:strCache>
            </c:strRef>
          </c:tx>
          <c:spPr>
            <a:ln w="34925"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'102'!$N$23:$N$26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'102'!$O$23:$O$26</c:f>
              <c:numCache>
                <c:formatCode>General</c:formatCode>
                <c:ptCount val="4"/>
                <c:pt idx="0">
                  <c:v>180</c:v>
                </c:pt>
                <c:pt idx="1">
                  <c:v>270</c:v>
                </c:pt>
                <c:pt idx="2">
                  <c:v>90</c:v>
                </c:pt>
                <c:pt idx="3">
                  <c:v>180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3242-4568-871D-6FE014D97AFB}"/>
            </c:ext>
          </c:extLst>
        </c:ser>
        <c:ser>
          <c:idx val="4"/>
          <c:order val="1"/>
          <c:tx>
            <c:strRef>
              <c:f>'102'!$P$22</c:f>
              <c:strCache>
                <c:ptCount val="1"/>
                <c:pt idx="0">
                  <c:v>Ocupación</c:v>
                </c:pt>
              </c:strCache>
            </c:strRef>
          </c:tx>
          <c:spPr>
            <a:ln w="38100">
              <a:solidFill>
                <a:srgbClr val="C00000"/>
              </a:solidFill>
            </a:ln>
          </c:spPr>
          <c:marker>
            <c:symbol val="none"/>
          </c:marker>
          <c:cat>
            <c:strRef>
              <c:f>'102'!$N$23:$N$26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'102'!$P$23:$P$26</c:f>
              <c:numCache>
                <c:formatCode>General</c:formatCode>
                <c:ptCount val="4"/>
                <c:pt idx="0">
                  <c:v>120</c:v>
                </c:pt>
                <c:pt idx="1">
                  <c:v>159</c:v>
                </c:pt>
                <c:pt idx="2">
                  <c:v>54</c:v>
                </c:pt>
                <c:pt idx="3">
                  <c:v>73.8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3242-4568-871D-6FE014D97A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5517375"/>
        <c:axId val="1165517855"/>
      </c:lineChart>
      <c:lineChart>
        <c:grouping val="standard"/>
        <c:varyColors val="0"/>
        <c:ser>
          <c:idx val="5"/>
          <c:order val="2"/>
          <c:tx>
            <c:strRef>
              <c:f>'102'!$Q$22</c:f>
              <c:strCache>
                <c:ptCount val="1"/>
                <c:pt idx="0">
                  <c:v>%Carga</c:v>
                </c:pt>
              </c:strCache>
            </c:strRef>
          </c:tx>
          <c:spPr>
            <a:ln w="34925"/>
          </c:spPr>
          <c:marker>
            <c:symbol val="none"/>
          </c:marker>
          <c:cat>
            <c:strRef>
              <c:f>'102'!$N$23:$N$26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'102'!$Q$23:$Q$26</c:f>
              <c:numCache>
                <c:formatCode>0%</c:formatCode>
                <c:ptCount val="4"/>
                <c:pt idx="0">
                  <c:v>0.66666666666666663</c:v>
                </c:pt>
                <c:pt idx="1">
                  <c:v>0.58888888888888891</c:v>
                </c:pt>
                <c:pt idx="2">
                  <c:v>0.6</c:v>
                </c:pt>
                <c:pt idx="3">
                  <c:v>0.41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3242-4568-871D-6FE014D97A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53178287"/>
        <c:axId val="1253176847"/>
      </c:lineChart>
      <c:catAx>
        <c:axId val="11655173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165517855"/>
        <c:crosses val="autoZero"/>
        <c:auto val="1"/>
        <c:lblAlgn val="ctr"/>
        <c:lblOffset val="100"/>
        <c:noMultiLvlLbl val="0"/>
      </c:catAx>
      <c:valAx>
        <c:axId val="11655178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165517375"/>
        <c:crosses val="autoZero"/>
        <c:crossBetween val="between"/>
      </c:valAx>
      <c:valAx>
        <c:axId val="1253176847"/>
        <c:scaling>
          <c:orientation val="minMax"/>
        </c:scaling>
        <c:delete val="0"/>
        <c:axPos val="r"/>
        <c:numFmt formatCode="0%" sourceLinked="1"/>
        <c:majorTickMark val="out"/>
        <c:minorTickMark val="none"/>
        <c:tickLblPos val="nextTo"/>
        <c:crossAx val="1253178287"/>
        <c:crosses val="max"/>
        <c:crossBetween val="between"/>
      </c:valAx>
      <c:catAx>
        <c:axId val="1253178287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253176847"/>
        <c:crosses val="autoZero"/>
        <c:auto val="1"/>
        <c:lblAlgn val="ctr"/>
        <c:lblOffset val="100"/>
        <c:noMultiLvlLbl val="0"/>
      </c:catAx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Ocupación Servicio B29 Paradero </a:t>
            </a:r>
            <a:r>
              <a:rPr lang="es-CL" baseline="0"/>
              <a:t> PB73</a:t>
            </a:r>
            <a:endParaRPr lang="es-CL"/>
          </a:p>
        </c:rich>
      </c:tx>
      <c:layout>
        <c:manualLayout>
          <c:xMode val="edge"/>
          <c:yMode val="edge"/>
          <c:x val="0.28478196718916626"/>
          <c:y val="3.44191630723032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>
        <c:manualLayout>
          <c:layoutTarget val="inner"/>
          <c:xMode val="edge"/>
          <c:yMode val="edge"/>
          <c:x val="5.4650951355105795E-2"/>
          <c:y val="0.14336030908065903"/>
          <c:w val="0.91856859017187997"/>
          <c:h val="0.65194765006735933"/>
        </c:manualLayout>
      </c:layout>
      <c:lineChart>
        <c:grouping val="standard"/>
        <c:varyColors val="0"/>
        <c:ser>
          <c:idx val="0"/>
          <c:order val="0"/>
          <c:tx>
            <c:strRef>
              <c:f>'B29 - PB73'!$N$1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476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strRef>
              <c:f>'B29 - PB73'!$M$2:$M$11</c:f>
              <c:strCache>
                <c:ptCount val="10"/>
                <c:pt idx="0">
                  <c:v>6:30 a 06:59</c:v>
                </c:pt>
                <c:pt idx="1">
                  <c:v>7:00 a 7:29</c:v>
                </c:pt>
                <c:pt idx="2">
                  <c:v>7:30 a 07:59</c:v>
                </c:pt>
                <c:pt idx="3">
                  <c:v>8:00 a 8:29</c:v>
                </c:pt>
                <c:pt idx="4">
                  <c:v>8:30 a 8:59</c:v>
                </c:pt>
                <c:pt idx="5">
                  <c:v>9:00 a 9:29</c:v>
                </c:pt>
                <c:pt idx="6">
                  <c:v>9:30 a 9:59</c:v>
                </c:pt>
                <c:pt idx="7">
                  <c:v>10:00 a 10:29</c:v>
                </c:pt>
                <c:pt idx="8">
                  <c:v>10:30 a 10:59</c:v>
                </c:pt>
                <c:pt idx="9">
                  <c:v>11:00 a 11:29</c:v>
                </c:pt>
              </c:strCache>
            </c:strRef>
          </c:cat>
          <c:val>
            <c:numRef>
              <c:f>'B29 - PB73'!$N$2:$N$11</c:f>
              <c:numCache>
                <c:formatCode>General</c:formatCode>
                <c:ptCount val="10"/>
                <c:pt idx="0">
                  <c:v>180</c:v>
                </c:pt>
                <c:pt idx="1">
                  <c:v>360</c:v>
                </c:pt>
                <c:pt idx="2">
                  <c:v>180</c:v>
                </c:pt>
                <c:pt idx="3">
                  <c:v>360</c:v>
                </c:pt>
                <c:pt idx="4">
                  <c:v>180</c:v>
                </c:pt>
                <c:pt idx="5">
                  <c:v>180</c:v>
                </c:pt>
                <c:pt idx="6">
                  <c:v>270</c:v>
                </c:pt>
                <c:pt idx="7">
                  <c:v>180</c:v>
                </c:pt>
                <c:pt idx="8">
                  <c:v>180</c:v>
                </c:pt>
                <c:pt idx="9">
                  <c:v>180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C86-4305-A0D0-6112103DD99B}"/>
            </c:ext>
          </c:extLst>
        </c:ser>
        <c:ser>
          <c:idx val="1"/>
          <c:order val="1"/>
          <c:tx>
            <c:strRef>
              <c:f>'B29 - PB73'!$O$1</c:f>
              <c:strCache>
                <c:ptCount val="1"/>
                <c:pt idx="0">
                  <c:v>Ocupación</c:v>
                </c:pt>
              </c:strCache>
            </c:strRef>
          </c:tx>
          <c:spPr>
            <a:ln w="4762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'B29 - PB73'!$M$2:$M$11</c:f>
              <c:strCache>
                <c:ptCount val="10"/>
                <c:pt idx="0">
                  <c:v>6:30 a 06:59</c:v>
                </c:pt>
                <c:pt idx="1">
                  <c:v>7:00 a 7:29</c:v>
                </c:pt>
                <c:pt idx="2">
                  <c:v>7:30 a 07:59</c:v>
                </c:pt>
                <c:pt idx="3">
                  <c:v>8:00 a 8:29</c:v>
                </c:pt>
                <c:pt idx="4">
                  <c:v>8:30 a 8:59</c:v>
                </c:pt>
                <c:pt idx="5">
                  <c:v>9:00 a 9:29</c:v>
                </c:pt>
                <c:pt idx="6">
                  <c:v>9:30 a 9:59</c:v>
                </c:pt>
                <c:pt idx="7">
                  <c:v>10:00 a 10:29</c:v>
                </c:pt>
                <c:pt idx="8">
                  <c:v>10:30 a 10:59</c:v>
                </c:pt>
                <c:pt idx="9">
                  <c:v>11:00 a 11:29</c:v>
                </c:pt>
              </c:strCache>
            </c:strRef>
          </c:cat>
          <c:val>
            <c:numRef>
              <c:f>'B29 - PB73'!$O$2:$O$11</c:f>
              <c:numCache>
                <c:formatCode>General</c:formatCode>
                <c:ptCount val="10"/>
                <c:pt idx="0">
                  <c:v>144</c:v>
                </c:pt>
                <c:pt idx="1">
                  <c:v>324</c:v>
                </c:pt>
                <c:pt idx="2">
                  <c:v>120</c:v>
                </c:pt>
                <c:pt idx="3">
                  <c:v>117</c:v>
                </c:pt>
                <c:pt idx="4">
                  <c:v>73.8</c:v>
                </c:pt>
                <c:pt idx="5">
                  <c:v>144</c:v>
                </c:pt>
                <c:pt idx="6">
                  <c:v>18</c:v>
                </c:pt>
                <c:pt idx="7">
                  <c:v>18</c:v>
                </c:pt>
                <c:pt idx="8">
                  <c:v>63</c:v>
                </c:pt>
                <c:pt idx="9">
                  <c:v>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387-485D-BBF0-20ACE4EB2B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5313631"/>
        <c:axId val="622245471"/>
      </c:lineChart>
      <c:lineChart>
        <c:grouping val="standard"/>
        <c:varyColors val="0"/>
        <c:ser>
          <c:idx val="2"/>
          <c:order val="2"/>
          <c:tx>
            <c:strRef>
              <c:f>'B29 - PB73'!$R$1</c:f>
              <c:strCache>
                <c:ptCount val="1"/>
                <c:pt idx="0">
                  <c:v>%Carga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'B29 - PB73'!$M$2:$M$11</c:f>
              <c:strCache>
                <c:ptCount val="10"/>
                <c:pt idx="0">
                  <c:v>6:30 a 06:59</c:v>
                </c:pt>
                <c:pt idx="1">
                  <c:v>7:00 a 7:29</c:v>
                </c:pt>
                <c:pt idx="2">
                  <c:v>7:30 a 07:59</c:v>
                </c:pt>
                <c:pt idx="3">
                  <c:v>8:00 a 8:29</c:v>
                </c:pt>
                <c:pt idx="4">
                  <c:v>8:30 a 8:59</c:v>
                </c:pt>
                <c:pt idx="5">
                  <c:v>9:00 a 9:29</c:v>
                </c:pt>
                <c:pt idx="6">
                  <c:v>9:30 a 9:59</c:v>
                </c:pt>
                <c:pt idx="7">
                  <c:v>10:00 a 10:29</c:v>
                </c:pt>
                <c:pt idx="8">
                  <c:v>10:30 a 10:59</c:v>
                </c:pt>
                <c:pt idx="9">
                  <c:v>11:00 a 11:29</c:v>
                </c:pt>
              </c:strCache>
            </c:strRef>
          </c:cat>
          <c:val>
            <c:numRef>
              <c:f>'B29 - PB73'!$R$2:$R$11</c:f>
              <c:numCache>
                <c:formatCode>0.0%</c:formatCode>
                <c:ptCount val="10"/>
                <c:pt idx="0">
                  <c:v>0.8</c:v>
                </c:pt>
                <c:pt idx="1">
                  <c:v>0.9</c:v>
                </c:pt>
                <c:pt idx="2">
                  <c:v>0.66666666666666663</c:v>
                </c:pt>
                <c:pt idx="3">
                  <c:v>0.32500000000000001</c:v>
                </c:pt>
                <c:pt idx="4">
                  <c:v>0.41</c:v>
                </c:pt>
                <c:pt idx="5">
                  <c:v>0.8</c:v>
                </c:pt>
                <c:pt idx="6">
                  <c:v>6.6666666666666666E-2</c:v>
                </c:pt>
                <c:pt idx="7">
                  <c:v>0.1</c:v>
                </c:pt>
                <c:pt idx="8">
                  <c:v>0.35</c:v>
                </c:pt>
                <c:pt idx="9">
                  <c:v>0.45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387-485D-BBF0-20ACE4EB2B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72258943"/>
        <c:axId val="1019961743"/>
      </c:lineChart>
      <c:catAx>
        <c:axId val="48531363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22245471"/>
        <c:crosses val="autoZero"/>
        <c:auto val="1"/>
        <c:lblAlgn val="ctr"/>
        <c:lblOffset val="100"/>
        <c:noMultiLvlLbl val="0"/>
      </c:catAx>
      <c:valAx>
        <c:axId val="6222454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85313631"/>
        <c:crosses val="autoZero"/>
        <c:crossBetween val="between"/>
      </c:valAx>
      <c:valAx>
        <c:axId val="1019961743"/>
        <c:scaling>
          <c:orientation val="minMax"/>
        </c:scaling>
        <c:delete val="0"/>
        <c:axPos val="r"/>
        <c:numFmt formatCode="0.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372258943"/>
        <c:crosses val="max"/>
        <c:crossBetween val="between"/>
      </c:valAx>
      <c:catAx>
        <c:axId val="137225894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19961743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B29 - PB73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3"/>
          <c:order val="0"/>
          <c:tx>
            <c:strRef>
              <c:f>'B29 - PB73'!$U$1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38100">
              <a:solidFill>
                <a:srgbClr val="002060"/>
              </a:solidFill>
            </a:ln>
          </c:spPr>
          <c:marker>
            <c:symbol val="none"/>
          </c:marker>
          <c:cat>
            <c:strRef>
              <c:f>'B29 - PB73'!$T$2:$T$13</c:f>
              <c:strCache>
                <c:ptCount val="12"/>
                <c:pt idx="0">
                  <c:v>6:30 a 7:29</c:v>
                </c:pt>
                <c:pt idx="1">
                  <c:v>7:00 a 7:59</c:v>
                </c:pt>
                <c:pt idx="2">
                  <c:v>7:30 a 8:29</c:v>
                </c:pt>
                <c:pt idx="3">
                  <c:v>8:00 a 8:29</c:v>
                </c:pt>
                <c:pt idx="4">
                  <c:v>8:00 a 9:00</c:v>
                </c:pt>
                <c:pt idx="5">
                  <c:v>8:30 a 9:29</c:v>
                </c:pt>
                <c:pt idx="6">
                  <c:v>9:00 a 9:59</c:v>
                </c:pt>
                <c:pt idx="7">
                  <c:v>9:30 a 10:29</c:v>
                </c:pt>
                <c:pt idx="8">
                  <c:v>10:00 a 10:59</c:v>
                </c:pt>
                <c:pt idx="9">
                  <c:v>10:30 a 11:29</c:v>
                </c:pt>
                <c:pt idx="10">
                  <c:v>11:00 a 11:59</c:v>
                </c:pt>
                <c:pt idx="11">
                  <c:v>11:30 a 12:29</c:v>
                </c:pt>
              </c:strCache>
            </c:strRef>
          </c:cat>
          <c:val>
            <c:numRef>
              <c:f>'B29 - PB73'!$U$2:$U$13</c:f>
              <c:numCache>
                <c:formatCode>General</c:formatCode>
                <c:ptCount val="12"/>
                <c:pt idx="0">
                  <c:v>540</c:v>
                </c:pt>
                <c:pt idx="1">
                  <c:v>540</c:v>
                </c:pt>
                <c:pt idx="2">
                  <c:v>540</c:v>
                </c:pt>
                <c:pt idx="3">
                  <c:v>540</c:v>
                </c:pt>
                <c:pt idx="4">
                  <c:v>360</c:v>
                </c:pt>
                <c:pt idx="5">
                  <c:v>450</c:v>
                </c:pt>
                <c:pt idx="6">
                  <c:v>450</c:v>
                </c:pt>
                <c:pt idx="7">
                  <c:v>360</c:v>
                </c:pt>
                <c:pt idx="8">
                  <c:v>450</c:v>
                </c:pt>
                <c:pt idx="9">
                  <c:v>360</c:v>
                </c:pt>
                <c:pt idx="10">
                  <c:v>360</c:v>
                </c:pt>
                <c:pt idx="11">
                  <c:v>180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FD9-4315-AD43-49CFDFF27340}"/>
            </c:ext>
          </c:extLst>
        </c:ser>
        <c:ser>
          <c:idx val="0"/>
          <c:order val="1"/>
          <c:tx>
            <c:strRef>
              <c:f>'B29 - PB73'!$V$1</c:f>
              <c:strCache>
                <c:ptCount val="1"/>
                <c:pt idx="0">
                  <c:v>Ocupación</c:v>
                </c:pt>
              </c:strCache>
            </c:strRef>
          </c:tx>
          <c:spPr>
            <a:ln w="38100">
              <a:solidFill>
                <a:srgbClr val="00B0F0"/>
              </a:solidFill>
            </a:ln>
          </c:spPr>
          <c:marker>
            <c:symbol val="none"/>
          </c:marker>
          <c:cat>
            <c:strRef>
              <c:f>'B29 - PB73'!$T$2:$T$13</c:f>
              <c:strCache>
                <c:ptCount val="12"/>
                <c:pt idx="0">
                  <c:v>6:30 a 7:29</c:v>
                </c:pt>
                <c:pt idx="1">
                  <c:v>7:00 a 7:59</c:v>
                </c:pt>
                <c:pt idx="2">
                  <c:v>7:30 a 8:29</c:v>
                </c:pt>
                <c:pt idx="3">
                  <c:v>8:00 a 8:29</c:v>
                </c:pt>
                <c:pt idx="4">
                  <c:v>8:00 a 9:00</c:v>
                </c:pt>
                <c:pt idx="5">
                  <c:v>8:30 a 9:29</c:v>
                </c:pt>
                <c:pt idx="6">
                  <c:v>9:00 a 9:59</c:v>
                </c:pt>
                <c:pt idx="7">
                  <c:v>9:30 a 10:29</c:v>
                </c:pt>
                <c:pt idx="8">
                  <c:v>10:00 a 10:59</c:v>
                </c:pt>
                <c:pt idx="9">
                  <c:v>10:30 a 11:29</c:v>
                </c:pt>
                <c:pt idx="10">
                  <c:v>11:00 a 11:59</c:v>
                </c:pt>
                <c:pt idx="11">
                  <c:v>11:30 a 12:29</c:v>
                </c:pt>
              </c:strCache>
            </c:strRef>
          </c:cat>
          <c:val>
            <c:numRef>
              <c:f>'B29 - PB73'!$V$2:$V$13</c:f>
              <c:numCache>
                <c:formatCode>General</c:formatCode>
                <c:ptCount val="12"/>
                <c:pt idx="0">
                  <c:v>468</c:v>
                </c:pt>
                <c:pt idx="1">
                  <c:v>444</c:v>
                </c:pt>
                <c:pt idx="2">
                  <c:v>237</c:v>
                </c:pt>
                <c:pt idx="3">
                  <c:v>190.8</c:v>
                </c:pt>
                <c:pt idx="4">
                  <c:v>217.8</c:v>
                </c:pt>
                <c:pt idx="5">
                  <c:v>162</c:v>
                </c:pt>
                <c:pt idx="6">
                  <c:v>36</c:v>
                </c:pt>
                <c:pt idx="7">
                  <c:v>81</c:v>
                </c:pt>
                <c:pt idx="8">
                  <c:v>36</c:v>
                </c:pt>
                <c:pt idx="9">
                  <c:v>81</c:v>
                </c:pt>
                <c:pt idx="10">
                  <c:v>144</c:v>
                </c:pt>
                <c:pt idx="11">
                  <c:v>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B07C-4A75-82F0-B38E9AB6D5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5517375"/>
        <c:axId val="1165517855"/>
      </c:lineChart>
      <c:lineChart>
        <c:grouping val="standard"/>
        <c:varyColors val="0"/>
        <c:ser>
          <c:idx val="1"/>
          <c:order val="2"/>
          <c:tx>
            <c:strRef>
              <c:f>'B29 - PB73'!$Y$1</c:f>
              <c:strCache>
                <c:ptCount val="1"/>
                <c:pt idx="0">
                  <c:v>%Carga</c:v>
                </c:pt>
              </c:strCache>
            </c:strRef>
          </c:tx>
          <c:spPr>
            <a:ln w="38100">
              <a:solidFill>
                <a:srgbClr val="C00000"/>
              </a:solidFill>
            </a:ln>
          </c:spPr>
          <c:marker>
            <c:symbol val="none"/>
          </c:marker>
          <c:cat>
            <c:strRef>
              <c:f>'B29 - PB73'!$T$2:$T$13</c:f>
              <c:strCache>
                <c:ptCount val="12"/>
                <c:pt idx="0">
                  <c:v>6:30 a 7:29</c:v>
                </c:pt>
                <c:pt idx="1">
                  <c:v>7:00 a 7:59</c:v>
                </c:pt>
                <c:pt idx="2">
                  <c:v>7:30 a 8:29</c:v>
                </c:pt>
                <c:pt idx="3">
                  <c:v>8:00 a 8:29</c:v>
                </c:pt>
                <c:pt idx="4">
                  <c:v>8:00 a 9:00</c:v>
                </c:pt>
                <c:pt idx="5">
                  <c:v>8:30 a 9:29</c:v>
                </c:pt>
                <c:pt idx="6">
                  <c:v>9:00 a 9:59</c:v>
                </c:pt>
                <c:pt idx="7">
                  <c:v>9:30 a 10:29</c:v>
                </c:pt>
                <c:pt idx="8">
                  <c:v>10:00 a 10:59</c:v>
                </c:pt>
                <c:pt idx="9">
                  <c:v>10:30 a 11:29</c:v>
                </c:pt>
                <c:pt idx="10">
                  <c:v>11:00 a 11:59</c:v>
                </c:pt>
                <c:pt idx="11">
                  <c:v>11:30 a 12:29</c:v>
                </c:pt>
              </c:strCache>
            </c:strRef>
          </c:cat>
          <c:val>
            <c:numRef>
              <c:f>'B29 - PB73'!$Y$2:$Y$13</c:f>
              <c:numCache>
                <c:formatCode>0.0%</c:formatCode>
                <c:ptCount val="12"/>
                <c:pt idx="0">
                  <c:v>0.8666666666666667</c:v>
                </c:pt>
                <c:pt idx="1">
                  <c:v>0.82222222222222219</c:v>
                </c:pt>
                <c:pt idx="2">
                  <c:v>0.43888888888888888</c:v>
                </c:pt>
                <c:pt idx="3">
                  <c:v>0.35333333333333333</c:v>
                </c:pt>
                <c:pt idx="4">
                  <c:v>0.60499999999999998</c:v>
                </c:pt>
                <c:pt idx="5">
                  <c:v>0.36</c:v>
                </c:pt>
                <c:pt idx="6">
                  <c:v>0.08</c:v>
                </c:pt>
                <c:pt idx="7">
                  <c:v>0.22500000000000001</c:v>
                </c:pt>
                <c:pt idx="8">
                  <c:v>0.08</c:v>
                </c:pt>
                <c:pt idx="9">
                  <c:v>0.22500000000000001</c:v>
                </c:pt>
                <c:pt idx="10">
                  <c:v>0.4</c:v>
                </c:pt>
                <c:pt idx="11">
                  <c:v>0.45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B07C-4A75-82F0-B38E9AB6D5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2588607"/>
        <c:axId val="112587167"/>
      </c:lineChart>
      <c:catAx>
        <c:axId val="11655173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165517855"/>
        <c:crosses val="autoZero"/>
        <c:auto val="1"/>
        <c:lblAlgn val="ctr"/>
        <c:lblOffset val="100"/>
        <c:noMultiLvlLbl val="0"/>
      </c:catAx>
      <c:valAx>
        <c:axId val="11655178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165517375"/>
        <c:crosses val="autoZero"/>
        <c:crossBetween val="between"/>
      </c:valAx>
      <c:valAx>
        <c:axId val="112587167"/>
        <c:scaling>
          <c:orientation val="minMax"/>
        </c:scaling>
        <c:delete val="0"/>
        <c:axPos val="r"/>
        <c:numFmt formatCode="0.0%" sourceLinked="1"/>
        <c:majorTickMark val="out"/>
        <c:minorTickMark val="none"/>
        <c:tickLblPos val="nextTo"/>
        <c:crossAx val="112588607"/>
        <c:crosses val="max"/>
        <c:crossBetween val="between"/>
      </c:valAx>
      <c:catAx>
        <c:axId val="112588607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2587167"/>
        <c:crosses val="autoZero"/>
        <c:auto val="1"/>
        <c:lblAlgn val="ctr"/>
        <c:lblOffset val="100"/>
        <c:noMultiLvlLbl val="0"/>
      </c:catAx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Ocupación Servicio 722 Paradero </a:t>
            </a:r>
            <a:r>
              <a:rPr lang="es-CL" baseline="0"/>
              <a:t> PB720</a:t>
            </a:r>
            <a:endParaRPr lang="es-C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>
        <c:manualLayout>
          <c:layoutTarget val="inner"/>
          <c:xMode val="edge"/>
          <c:yMode val="edge"/>
          <c:x val="5.4650951355105795E-2"/>
          <c:y val="0.14336030908065903"/>
          <c:w val="0.91856859017187997"/>
          <c:h val="0.65194765006735933"/>
        </c:manualLayout>
      </c:layout>
      <c:lineChart>
        <c:grouping val="standard"/>
        <c:varyColors val="0"/>
        <c:ser>
          <c:idx val="0"/>
          <c:order val="0"/>
          <c:tx>
            <c:strRef>
              <c:f>'722 - PB720'!$N$1</c:f>
              <c:strCache>
                <c:ptCount val="1"/>
                <c:pt idx="0">
                  <c:v>Cap. PO</c:v>
                </c:pt>
              </c:strCache>
            </c:strRef>
          </c:tx>
          <c:spPr>
            <a:ln w="4762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'722 - PB720'!$M$2:$M$5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PB720'!$N$2:$N$5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1B2-484B-BFC7-C9AA2517BF51}"/>
            </c:ext>
          </c:extLst>
        </c:ser>
        <c:ser>
          <c:idx val="1"/>
          <c:order val="1"/>
          <c:tx>
            <c:strRef>
              <c:f>'722 - PB720'!$O$1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476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strRef>
              <c:f>'722 - PB720'!$M$2:$M$5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PB720'!$O$2:$O$5</c:f>
              <c:numCache>
                <c:formatCode>General</c:formatCode>
                <c:ptCount val="4"/>
                <c:pt idx="0">
                  <c:v>360</c:v>
                </c:pt>
                <c:pt idx="1">
                  <c:v>270</c:v>
                </c:pt>
                <c:pt idx="2">
                  <c:v>270</c:v>
                </c:pt>
                <c:pt idx="3">
                  <c:v>270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1B2-484B-BFC7-C9AA2517BF51}"/>
            </c:ext>
          </c:extLst>
        </c:ser>
        <c:ser>
          <c:idx val="2"/>
          <c:order val="2"/>
          <c:tx>
            <c:strRef>
              <c:f>'722 - PB720'!$P$1</c:f>
              <c:strCache>
                <c:ptCount val="1"/>
                <c:pt idx="0">
                  <c:v>Ocupación</c:v>
                </c:pt>
              </c:strCache>
            </c:strRef>
          </c:tx>
          <c:spPr>
            <a:ln w="4762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'722 - PB720'!$M$2:$M$5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PB720'!$P$2:$P$5</c:f>
              <c:numCache>
                <c:formatCode>General</c:formatCode>
                <c:ptCount val="4"/>
                <c:pt idx="0">
                  <c:v>64.8</c:v>
                </c:pt>
                <c:pt idx="1">
                  <c:v>127.8</c:v>
                </c:pt>
                <c:pt idx="2">
                  <c:v>93.6</c:v>
                </c:pt>
                <c:pt idx="3">
                  <c:v>55.8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1B2-484B-BFC7-C9AA2517BF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85313631"/>
        <c:axId val="622245471"/>
      </c:lineChart>
      <c:catAx>
        <c:axId val="48531363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22245471"/>
        <c:crosses val="autoZero"/>
        <c:auto val="1"/>
        <c:lblAlgn val="ctr"/>
        <c:lblOffset val="100"/>
        <c:noMultiLvlLbl val="0"/>
      </c:catAx>
      <c:valAx>
        <c:axId val="6222454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853136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s-CL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Ocupación Servicio 722 - Paradero PB720</a:t>
            </a: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endParaRPr lang="es-CL"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>
        <c:manualLayout>
          <c:layoutTarget val="inner"/>
          <c:xMode val="edge"/>
          <c:yMode val="edge"/>
          <c:x val="7.0259584437686776E-2"/>
          <c:y val="0.24635269931935672"/>
          <c:w val="0.90763620552516644"/>
          <c:h val="0.52142016037418015"/>
        </c:manualLayout>
      </c:layout>
      <c:lineChart>
        <c:grouping val="standard"/>
        <c:varyColors val="0"/>
        <c:ser>
          <c:idx val="0"/>
          <c:order val="0"/>
          <c:tx>
            <c:strRef>
              <c:f>'722 - PB720'!$Q$1</c:f>
              <c:strCache>
                <c:ptCount val="1"/>
                <c:pt idx="0">
                  <c:v>100%</c:v>
                </c:pt>
              </c:strCache>
            </c:strRef>
          </c:tx>
          <c:spPr>
            <a:ln w="4762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'722 - PB720'!$M$2:$M$5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PB720'!$Q$2:$Q$5</c:f>
              <c:numCache>
                <c:formatCode>0%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3E0-4118-8787-F3934804EF47}"/>
            </c:ext>
          </c:extLst>
        </c:ser>
        <c:ser>
          <c:idx val="1"/>
          <c:order val="1"/>
          <c:tx>
            <c:strRef>
              <c:f>'722 - PB720'!$R$1</c:f>
              <c:strCache>
                <c:ptCount val="1"/>
                <c:pt idx="0">
                  <c:v>%Contrato</c:v>
                </c:pt>
              </c:strCache>
            </c:strRef>
          </c:tx>
          <c:spPr>
            <a:ln w="476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strRef>
              <c:f>'722 - PB720'!$M$2:$M$5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PB720'!$R$2:$R$5</c:f>
              <c:numCache>
                <c:formatCode>0.0%</c:formatCode>
                <c:ptCount val="4"/>
                <c:pt idx="0">
                  <c:v>0.85</c:v>
                </c:pt>
                <c:pt idx="1">
                  <c:v>0.85</c:v>
                </c:pt>
                <c:pt idx="2">
                  <c:v>0.85</c:v>
                </c:pt>
                <c:pt idx="3">
                  <c:v>0.85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3E0-4118-8787-F3934804EF47}"/>
            </c:ext>
          </c:extLst>
        </c:ser>
        <c:ser>
          <c:idx val="2"/>
          <c:order val="2"/>
          <c:tx>
            <c:strRef>
              <c:f>'722 - PB720'!$S$1</c:f>
              <c:strCache>
                <c:ptCount val="1"/>
                <c:pt idx="0">
                  <c:v>%Carga</c:v>
                </c:pt>
              </c:strCache>
            </c:strRef>
          </c:tx>
          <c:spPr>
            <a:ln w="4762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'722 - PB720'!$M$2:$M$5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PB720'!$S$2:$S$5</c:f>
              <c:numCache>
                <c:formatCode>0.0%</c:formatCode>
                <c:ptCount val="4"/>
                <c:pt idx="0">
                  <c:v>0.18</c:v>
                </c:pt>
                <c:pt idx="1">
                  <c:v>0.47333333333333333</c:v>
                </c:pt>
                <c:pt idx="2">
                  <c:v>0.34666666666666662</c:v>
                </c:pt>
                <c:pt idx="3">
                  <c:v>0.20666666666666667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3E0-4118-8787-F3934804EF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71677503"/>
        <c:axId val="450824383"/>
      </c:lineChart>
      <c:catAx>
        <c:axId val="6716775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50824383"/>
        <c:crosses val="autoZero"/>
        <c:auto val="1"/>
        <c:lblAlgn val="ctr"/>
        <c:lblOffset val="100"/>
        <c:noMultiLvlLbl val="0"/>
      </c:catAx>
      <c:valAx>
        <c:axId val="4508243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716775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722- PB720 </a:t>
            </a:r>
            <a:r>
              <a:rPr lang="es-CL" sz="1400" b="0" i="0" u="none" strike="noStrike" baseline="0">
                <a:effectLst/>
              </a:rPr>
              <a:t>PM</a:t>
            </a:r>
            <a:endParaRPr lang="es-CL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3"/>
          <c:order val="0"/>
          <c:tx>
            <c:strRef>
              <c:f>'722 - PB720'!$N$22</c:f>
              <c:strCache>
                <c:ptCount val="1"/>
                <c:pt idx="0">
                  <c:v>Cap. Ofrecida</c:v>
                </c:pt>
              </c:strCache>
            </c:strRef>
          </c:tx>
          <c:spPr>
            <a:ln w="34925"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'722 - PB720'!$M$23:$M$26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PB720'!$N$23:$N$26</c:f>
              <c:numCache>
                <c:formatCode>General</c:formatCode>
                <c:ptCount val="4"/>
                <c:pt idx="0">
                  <c:v>360</c:v>
                </c:pt>
                <c:pt idx="1">
                  <c:v>270</c:v>
                </c:pt>
                <c:pt idx="2">
                  <c:v>270</c:v>
                </c:pt>
                <c:pt idx="3">
                  <c:v>270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C71-4768-94B0-79C947A257EA}"/>
            </c:ext>
          </c:extLst>
        </c:ser>
        <c:ser>
          <c:idx val="4"/>
          <c:order val="1"/>
          <c:tx>
            <c:strRef>
              <c:f>'722 - PB720'!$O$22</c:f>
              <c:strCache>
                <c:ptCount val="1"/>
                <c:pt idx="0">
                  <c:v>Ocupación</c:v>
                </c:pt>
              </c:strCache>
            </c:strRef>
          </c:tx>
          <c:spPr>
            <a:ln w="38100">
              <a:solidFill>
                <a:srgbClr val="C00000"/>
              </a:solidFill>
            </a:ln>
          </c:spPr>
          <c:marker>
            <c:symbol val="none"/>
          </c:marker>
          <c:cat>
            <c:strRef>
              <c:f>'722 - PB720'!$M$23:$M$26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PB720'!$O$23:$O$26</c:f>
              <c:numCache>
                <c:formatCode>General</c:formatCode>
                <c:ptCount val="4"/>
                <c:pt idx="0">
                  <c:v>64.8</c:v>
                </c:pt>
                <c:pt idx="1">
                  <c:v>127.8</c:v>
                </c:pt>
                <c:pt idx="2">
                  <c:v>93.6</c:v>
                </c:pt>
                <c:pt idx="3">
                  <c:v>55.8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C71-4768-94B0-79C947A257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5517375"/>
        <c:axId val="1165517855"/>
      </c:lineChart>
      <c:lineChart>
        <c:grouping val="standard"/>
        <c:varyColors val="0"/>
        <c:ser>
          <c:idx val="5"/>
          <c:order val="2"/>
          <c:tx>
            <c:strRef>
              <c:f>'722 - PB720'!$P$22</c:f>
              <c:strCache>
                <c:ptCount val="1"/>
                <c:pt idx="0">
                  <c:v>%Carga</c:v>
                </c:pt>
              </c:strCache>
            </c:strRef>
          </c:tx>
          <c:spPr>
            <a:ln w="34925"/>
          </c:spPr>
          <c:marker>
            <c:symbol val="none"/>
          </c:marker>
          <c:cat>
            <c:strRef>
              <c:f>'722 - PB720'!$M$23:$M$26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PB720'!$P$23:$P$26</c:f>
              <c:numCache>
                <c:formatCode>0%</c:formatCode>
                <c:ptCount val="4"/>
                <c:pt idx="0">
                  <c:v>0.18</c:v>
                </c:pt>
                <c:pt idx="1">
                  <c:v>0.47333333333333333</c:v>
                </c:pt>
                <c:pt idx="2">
                  <c:v>0.34666666666666662</c:v>
                </c:pt>
                <c:pt idx="3">
                  <c:v>0.20666666666666667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C71-4768-94B0-79C947A257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53178287"/>
        <c:axId val="1253176847"/>
      </c:lineChart>
      <c:catAx>
        <c:axId val="11655173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165517855"/>
        <c:crosses val="autoZero"/>
        <c:auto val="1"/>
        <c:lblAlgn val="ctr"/>
        <c:lblOffset val="100"/>
        <c:noMultiLvlLbl val="0"/>
      </c:catAx>
      <c:valAx>
        <c:axId val="11655178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165517375"/>
        <c:crosses val="autoZero"/>
        <c:crossBetween val="between"/>
      </c:valAx>
      <c:valAx>
        <c:axId val="1253176847"/>
        <c:scaling>
          <c:orientation val="minMax"/>
        </c:scaling>
        <c:delete val="0"/>
        <c:axPos val="r"/>
        <c:numFmt formatCode="0%" sourceLinked="1"/>
        <c:majorTickMark val="out"/>
        <c:minorTickMark val="none"/>
        <c:tickLblPos val="nextTo"/>
        <c:crossAx val="1253178287"/>
        <c:crosses val="max"/>
        <c:crossBetween val="between"/>
      </c:valAx>
      <c:catAx>
        <c:axId val="1253178287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253176847"/>
        <c:crosses val="autoZero"/>
        <c:auto val="1"/>
        <c:lblAlgn val="ctr"/>
        <c:lblOffset val="100"/>
        <c:noMultiLvlLbl val="0"/>
      </c:catAx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Ocupación Servicio 722 Paradero </a:t>
            </a:r>
            <a:r>
              <a:rPr lang="es-CL" baseline="0"/>
              <a:t> PB1186</a:t>
            </a:r>
            <a:endParaRPr lang="es-C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>
        <c:manualLayout>
          <c:layoutTarget val="inner"/>
          <c:xMode val="edge"/>
          <c:yMode val="edge"/>
          <c:x val="5.4650951355105795E-2"/>
          <c:y val="0.14336030908065903"/>
          <c:w val="0.91856859017187997"/>
          <c:h val="0.65194765006735933"/>
        </c:manualLayout>
      </c:layout>
      <c:lineChart>
        <c:grouping val="standard"/>
        <c:varyColors val="0"/>
        <c:ser>
          <c:idx val="0"/>
          <c:order val="0"/>
          <c:tx>
            <c:strRef>
              <c:f>'722 - PB1186'!$N$1</c:f>
              <c:strCache>
                <c:ptCount val="1"/>
                <c:pt idx="0">
                  <c:v>Cap. PO</c:v>
                </c:pt>
              </c:strCache>
            </c:strRef>
          </c:tx>
          <c:spPr>
            <a:ln w="4762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'722 - PB1186'!$M$2:$M$5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PB1186'!$N$2:$N$5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653-429D-8BA9-75594B6B1E8D}"/>
            </c:ext>
          </c:extLst>
        </c:ser>
        <c:ser>
          <c:idx val="1"/>
          <c:order val="1"/>
          <c:tx>
            <c:strRef>
              <c:f>'722 - PB1186'!$O$1</c:f>
              <c:strCache>
                <c:ptCount val="1"/>
                <c:pt idx="0">
                  <c:v>Cap. Ofrecida</c:v>
                </c:pt>
              </c:strCache>
            </c:strRef>
          </c:tx>
          <c:spPr>
            <a:ln w="476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strRef>
              <c:f>'722 - PB1186'!$M$2:$M$5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PB1186'!$O$2:$O$5</c:f>
              <c:numCache>
                <c:formatCode>General</c:formatCode>
                <c:ptCount val="4"/>
                <c:pt idx="0">
                  <c:v>360</c:v>
                </c:pt>
                <c:pt idx="1">
                  <c:v>270</c:v>
                </c:pt>
                <c:pt idx="2">
                  <c:v>270</c:v>
                </c:pt>
                <c:pt idx="3">
                  <c:v>270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653-429D-8BA9-75594B6B1E8D}"/>
            </c:ext>
          </c:extLst>
        </c:ser>
        <c:ser>
          <c:idx val="2"/>
          <c:order val="2"/>
          <c:tx>
            <c:strRef>
              <c:f>'722 - PB1186'!$P$1</c:f>
              <c:strCache>
                <c:ptCount val="1"/>
                <c:pt idx="0">
                  <c:v>Ocupación</c:v>
                </c:pt>
              </c:strCache>
            </c:strRef>
          </c:tx>
          <c:spPr>
            <a:ln w="4762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'722 - PB1186'!$M$2:$M$5</c:f>
              <c:strCache>
                <c:ptCount val="4"/>
                <c:pt idx="0">
                  <c:v>06:30 a 06:59</c:v>
                </c:pt>
                <c:pt idx="1">
                  <c:v>07:00 a 07:29</c:v>
                </c:pt>
                <c:pt idx="2">
                  <c:v>07:30 a 07:59</c:v>
                </c:pt>
                <c:pt idx="3">
                  <c:v>08:00 a 08:29</c:v>
                </c:pt>
              </c:strCache>
            </c:strRef>
          </c:cat>
          <c:val>
            <c:numRef>
              <c:f>'722 - PB1186'!$P$2:$P$5</c:f>
              <c:numCache>
                <c:formatCode>General</c:formatCode>
                <c:ptCount val="4"/>
                <c:pt idx="0">
                  <c:v>86.4</c:v>
                </c:pt>
                <c:pt idx="1">
                  <c:v>73.8</c:v>
                </c:pt>
                <c:pt idx="2">
                  <c:v>100.8</c:v>
                </c:pt>
                <c:pt idx="3">
                  <c:v>93.6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653-429D-8BA9-75594B6B1E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85313631"/>
        <c:axId val="622245471"/>
      </c:lineChart>
      <c:catAx>
        <c:axId val="48531363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22245471"/>
        <c:crosses val="autoZero"/>
        <c:auto val="1"/>
        <c:lblAlgn val="ctr"/>
        <c:lblOffset val="100"/>
        <c:noMultiLvlLbl val="0"/>
      </c:catAx>
      <c:valAx>
        <c:axId val="6222454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4853136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12700</xdr:colOff>
      <xdr:row>5</xdr:row>
      <xdr:rowOff>70756</xdr:rowOff>
    </xdr:from>
    <xdr:to>
      <xdr:col>19</xdr:col>
      <xdr:colOff>729343</xdr:colOff>
      <xdr:row>19</xdr:row>
      <xdr:rowOff>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86311974-1656-229A-CAB2-07542EB1260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768804</xdr:colOff>
      <xdr:row>4</xdr:row>
      <xdr:rowOff>159657</xdr:rowOff>
    </xdr:from>
    <xdr:to>
      <xdr:col>28</xdr:col>
      <xdr:colOff>599167</xdr:colOff>
      <xdr:row>19</xdr:row>
      <xdr:rowOff>38100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216D795A-235D-1294-20F4-C5291EF1F534}"/>
            </a:ext>
            <a:ext uri="{147F2762-F138-4A5C-976F-8EAC2B608ADB}">
              <a16:predDERef xmlns:a16="http://schemas.microsoft.com/office/drawing/2014/main" pred="{86311974-1656-229A-CAB2-07542EB1260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736599</xdr:colOff>
      <xdr:row>27</xdr:row>
      <xdr:rowOff>57150</xdr:rowOff>
    </xdr:from>
    <xdr:to>
      <xdr:col>17</xdr:col>
      <xdr:colOff>711199</xdr:colOff>
      <xdr:row>42</xdr:row>
      <xdr:rowOff>111125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E73EBECF-4E75-DEB9-26F6-4747A9D150C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493033</xdr:colOff>
      <xdr:row>19</xdr:row>
      <xdr:rowOff>1</xdr:rowOff>
    </xdr:from>
    <xdr:to>
      <xdr:col>18</xdr:col>
      <xdr:colOff>373744</xdr:colOff>
      <xdr:row>37</xdr:row>
      <xdr:rowOff>54430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9FCF9EA9-E5F8-475A-86B4-C90CF5026C3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197301</xdr:colOff>
      <xdr:row>19</xdr:row>
      <xdr:rowOff>14513</xdr:rowOff>
    </xdr:from>
    <xdr:to>
      <xdr:col>26</xdr:col>
      <xdr:colOff>0</xdr:colOff>
      <xdr:row>37</xdr:row>
      <xdr:rowOff>146502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754F4F14-A1CA-4C5E-BED0-3E80E34DD4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12700</xdr:colOff>
      <xdr:row>5</xdr:row>
      <xdr:rowOff>70756</xdr:rowOff>
    </xdr:from>
    <xdr:to>
      <xdr:col>18</xdr:col>
      <xdr:colOff>729343</xdr:colOff>
      <xdr:row>19</xdr:row>
      <xdr:rowOff>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6DB18DF1-BEA3-4ECC-83A0-DFDF657B19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768804</xdr:colOff>
      <xdr:row>4</xdr:row>
      <xdr:rowOff>159657</xdr:rowOff>
    </xdr:from>
    <xdr:to>
      <xdr:col>27</xdr:col>
      <xdr:colOff>599167</xdr:colOff>
      <xdr:row>19</xdr:row>
      <xdr:rowOff>38100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CAC4630C-B3A3-428E-A93F-B30CB29BBAB7}"/>
            </a:ext>
            <a:ext uri="{147F2762-F138-4A5C-976F-8EAC2B608ADB}">
              <a16:predDERef xmlns:a16="http://schemas.microsoft.com/office/drawing/2014/main" pred="{86311974-1656-229A-CAB2-07542EB126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736599</xdr:colOff>
      <xdr:row>27</xdr:row>
      <xdr:rowOff>57150</xdr:rowOff>
    </xdr:from>
    <xdr:to>
      <xdr:col>16</xdr:col>
      <xdr:colOff>711199</xdr:colOff>
      <xdr:row>42</xdr:row>
      <xdr:rowOff>111125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AE9928AC-903A-4A67-86EF-C7013F2ACDF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12700</xdr:colOff>
      <xdr:row>5</xdr:row>
      <xdr:rowOff>70756</xdr:rowOff>
    </xdr:from>
    <xdr:to>
      <xdr:col>18</xdr:col>
      <xdr:colOff>729343</xdr:colOff>
      <xdr:row>19</xdr:row>
      <xdr:rowOff>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7D301990-5031-4D49-BCEA-02ED79AFD9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768804</xdr:colOff>
      <xdr:row>4</xdr:row>
      <xdr:rowOff>159657</xdr:rowOff>
    </xdr:from>
    <xdr:to>
      <xdr:col>27</xdr:col>
      <xdr:colOff>599167</xdr:colOff>
      <xdr:row>19</xdr:row>
      <xdr:rowOff>38100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1CD1DF62-8EDE-4117-8A72-200B5BF27291}"/>
            </a:ext>
            <a:ext uri="{147F2762-F138-4A5C-976F-8EAC2B608ADB}">
              <a16:predDERef xmlns:a16="http://schemas.microsoft.com/office/drawing/2014/main" pred="{86311974-1656-229A-CAB2-07542EB126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736599</xdr:colOff>
      <xdr:row>27</xdr:row>
      <xdr:rowOff>57150</xdr:rowOff>
    </xdr:from>
    <xdr:to>
      <xdr:col>16</xdr:col>
      <xdr:colOff>711199</xdr:colOff>
      <xdr:row>42</xdr:row>
      <xdr:rowOff>111125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6910CEC-E3C4-4240-B56B-0954CEBA21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269DC0-EE9E-4404-8595-1956D72A2B24}">
  <sheetPr>
    <pageSetUpPr fitToPage="1"/>
  </sheetPr>
  <dimension ref="A1:AB27"/>
  <sheetViews>
    <sheetView zoomScale="75" zoomScaleNormal="75" workbookViewId="0">
      <selection activeCell="G5" sqref="G5"/>
    </sheetView>
  </sheetViews>
  <sheetFormatPr baseColWidth="10" defaultColWidth="11.453125" defaultRowHeight="14.5" x14ac:dyDescent="0.35"/>
  <cols>
    <col min="1" max="1" width="3.453125" bestFit="1" customWidth="1"/>
    <col min="2" max="2" width="20.1796875" customWidth="1"/>
    <col min="3" max="3" width="22.453125" bestFit="1" customWidth="1"/>
    <col min="4" max="4" width="13.1796875" bestFit="1" customWidth="1"/>
    <col min="5" max="5" width="11.453125" customWidth="1"/>
    <col min="6" max="6" width="11.7265625" customWidth="1"/>
    <col min="7" max="7" width="7.81640625" bestFit="1" customWidth="1"/>
    <col min="8" max="8" width="19" bestFit="1" customWidth="1"/>
    <col min="9" max="9" width="14.453125" bestFit="1" customWidth="1"/>
    <col min="10" max="12" width="15.54296875" customWidth="1"/>
    <col min="14" max="14" width="14" bestFit="1" customWidth="1"/>
    <col min="15" max="15" width="14" customWidth="1"/>
    <col min="16" max="16" width="14.453125" style="6" bestFit="1" customWidth="1"/>
    <col min="17" max="17" width="12" style="6" bestFit="1" customWidth="1"/>
    <col min="18" max="18" width="12" style="6" customWidth="1"/>
    <col min="19" max="19" width="11.453125" style="6"/>
    <col min="21" max="21" width="6.54296875" customWidth="1"/>
    <col min="22" max="22" width="12.7265625" bestFit="1" customWidth="1"/>
  </cols>
  <sheetData>
    <row r="1" spans="1:28" ht="15.5" x14ac:dyDescent="0.35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8" t="s">
        <v>8</v>
      </c>
      <c r="K1" s="8" t="s">
        <v>9</v>
      </c>
      <c r="L1" s="8" t="s">
        <v>10</v>
      </c>
      <c r="N1" s="11" t="s">
        <v>11</v>
      </c>
      <c r="O1" s="11" t="s">
        <v>12</v>
      </c>
      <c r="P1" s="11" t="s">
        <v>13</v>
      </c>
      <c r="Q1" s="11" t="s">
        <v>14</v>
      </c>
      <c r="R1" s="12">
        <v>1</v>
      </c>
      <c r="S1" s="11" t="s">
        <v>15</v>
      </c>
      <c r="T1" s="11" t="s">
        <v>16</v>
      </c>
      <c r="V1" s="11" t="s">
        <v>11</v>
      </c>
      <c r="W1" s="11" t="s">
        <v>12</v>
      </c>
      <c r="X1" s="11" t="s">
        <v>13</v>
      </c>
      <c r="Y1" s="11" t="s">
        <v>14</v>
      </c>
      <c r="Z1" s="12">
        <v>1</v>
      </c>
      <c r="AA1" s="11" t="s">
        <v>15</v>
      </c>
      <c r="AB1" s="11" t="s">
        <v>16</v>
      </c>
    </row>
    <row r="2" spans="1:28" x14ac:dyDescent="0.35">
      <c r="A2">
        <v>1</v>
      </c>
      <c r="B2" s="3" t="s">
        <v>17</v>
      </c>
      <c r="C2" s="3" t="s">
        <v>35</v>
      </c>
      <c r="D2" s="4">
        <v>45888</v>
      </c>
      <c r="E2" s="3">
        <v>102</v>
      </c>
      <c r="F2" s="3">
        <v>2</v>
      </c>
      <c r="G2" s="2">
        <v>0.27152777777777776</v>
      </c>
      <c r="H2" s="3" t="s">
        <v>36</v>
      </c>
      <c r="I2" s="3" t="s">
        <v>26</v>
      </c>
      <c r="J2" s="3">
        <f>VLOOKUP(F2,Hoja1!E:F,2,)</f>
        <v>90</v>
      </c>
      <c r="K2" s="3">
        <f>VLOOKUP(I2,Hoja1!A:C,3,)</f>
        <v>66</v>
      </c>
      <c r="L2" s="9">
        <f>K2/J2</f>
        <v>0.73333333333333328</v>
      </c>
      <c r="N2" s="3" t="s">
        <v>18</v>
      </c>
      <c r="O2" s="3" t="e">
        <f>SUM(#REF!)</f>
        <v>#REF!</v>
      </c>
      <c r="P2" s="3">
        <f>SUM(J2:J3)</f>
        <v>180</v>
      </c>
      <c r="Q2" s="3">
        <f>SUM(K2:K3)</f>
        <v>120</v>
      </c>
      <c r="R2" s="9">
        <v>1</v>
      </c>
      <c r="S2" s="10">
        <v>0.85</v>
      </c>
      <c r="T2" s="10">
        <f>Q2/P2</f>
        <v>0.66666666666666663</v>
      </c>
      <c r="V2" s="3" t="s">
        <v>19</v>
      </c>
      <c r="W2" s="3" t="e">
        <f t="shared" ref="W2:Y4" si="0">SUM(O2:O3)</f>
        <v>#REF!</v>
      </c>
      <c r="X2" s="3">
        <f>SUM(P2:P3)</f>
        <v>450</v>
      </c>
      <c r="Y2" s="3">
        <f t="shared" si="0"/>
        <v>279</v>
      </c>
      <c r="Z2" s="9">
        <v>1</v>
      </c>
      <c r="AA2" s="10">
        <v>0.85</v>
      </c>
      <c r="AB2" s="10">
        <f>(Y2/X2)</f>
        <v>0.62</v>
      </c>
    </row>
    <row r="3" spans="1:28" x14ac:dyDescent="0.35">
      <c r="A3">
        <v>2</v>
      </c>
      <c r="B3" s="3" t="s">
        <v>17</v>
      </c>
      <c r="C3" s="3" t="s">
        <v>35</v>
      </c>
      <c r="D3" s="4">
        <v>45888</v>
      </c>
      <c r="E3" s="3">
        <v>102</v>
      </c>
      <c r="F3" s="3">
        <v>2</v>
      </c>
      <c r="G3" s="2">
        <v>0.28680555555555554</v>
      </c>
      <c r="H3" s="3" t="s">
        <v>37</v>
      </c>
      <c r="I3" s="3">
        <v>3</v>
      </c>
      <c r="J3" s="3">
        <f>VLOOKUP(F3,Hoja1!E:F,2,)</f>
        <v>90</v>
      </c>
      <c r="K3" s="3">
        <f>VLOOKUP(I3,Hoja1!A:C,3,)</f>
        <v>54</v>
      </c>
      <c r="L3" s="9">
        <f t="shared" ref="L3:L9" si="1">K3/J3</f>
        <v>0.6</v>
      </c>
      <c r="N3" s="3" t="s">
        <v>20</v>
      </c>
      <c r="O3" s="3" t="e">
        <f>SUM(#REF!)</f>
        <v>#REF!</v>
      </c>
      <c r="P3" s="3">
        <f>SUM(J4:J6)</f>
        <v>270</v>
      </c>
      <c r="Q3" s="3">
        <f>SUM(K4:K6)</f>
        <v>159</v>
      </c>
      <c r="R3" s="9">
        <v>1</v>
      </c>
      <c r="S3" s="10">
        <v>0.85</v>
      </c>
      <c r="T3" s="10">
        <f>Q3/P3</f>
        <v>0.58888888888888891</v>
      </c>
      <c r="V3" s="3" t="s">
        <v>21</v>
      </c>
      <c r="W3" s="3" t="e">
        <f>SUM(O3:O4)</f>
        <v>#REF!</v>
      </c>
      <c r="X3" s="3">
        <f t="shared" si="0"/>
        <v>360</v>
      </c>
      <c r="Y3" s="3">
        <f>SUM(Q3:Q4)</f>
        <v>213</v>
      </c>
      <c r="Z3" s="9">
        <v>1</v>
      </c>
      <c r="AA3" s="10">
        <v>0.85</v>
      </c>
      <c r="AB3" s="14">
        <f>(Y3/X3)</f>
        <v>0.59166666666666667</v>
      </c>
    </row>
    <row r="4" spans="1:28" x14ac:dyDescent="0.35">
      <c r="A4">
        <v>3</v>
      </c>
      <c r="B4" s="3" t="s">
        <v>17</v>
      </c>
      <c r="C4" s="3" t="s">
        <v>35</v>
      </c>
      <c r="D4" s="4">
        <v>45888</v>
      </c>
      <c r="E4" s="3">
        <v>102</v>
      </c>
      <c r="F4" s="3">
        <v>2</v>
      </c>
      <c r="G4" s="2">
        <v>0.29583333333333334</v>
      </c>
      <c r="H4" s="3" t="s">
        <v>38</v>
      </c>
      <c r="I4" s="3">
        <v>2</v>
      </c>
      <c r="J4" s="3">
        <f>VLOOKUP(F4,Hoja1!E:F,2,)</f>
        <v>90</v>
      </c>
      <c r="K4" s="3">
        <f>VLOOKUP(I4,Hoja1!A:C,3,)</f>
        <v>27</v>
      </c>
      <c r="L4" s="9">
        <f t="shared" si="1"/>
        <v>0.3</v>
      </c>
      <c r="N4" s="3" t="s">
        <v>23</v>
      </c>
      <c r="O4" s="3" t="e">
        <f>SUM(#REF!)</f>
        <v>#REF!</v>
      </c>
      <c r="P4" s="3">
        <f>SUM(J7)</f>
        <v>90</v>
      </c>
      <c r="Q4" s="3">
        <f>SUM(K7)</f>
        <v>54</v>
      </c>
      <c r="R4" s="9">
        <v>1</v>
      </c>
      <c r="S4" s="10">
        <v>0.85</v>
      </c>
      <c r="T4" s="10">
        <f>Q4/P4</f>
        <v>0.6</v>
      </c>
      <c r="V4" s="3" t="s">
        <v>24</v>
      </c>
      <c r="W4" s="3" t="e">
        <f>SUM(O4:O5)</f>
        <v>#REF!</v>
      </c>
      <c r="X4" s="3">
        <f t="shared" si="0"/>
        <v>270</v>
      </c>
      <c r="Y4" s="3">
        <f t="shared" si="0"/>
        <v>127.8</v>
      </c>
      <c r="Z4" s="9">
        <v>1</v>
      </c>
      <c r="AA4" s="10">
        <v>0.85</v>
      </c>
      <c r="AB4" s="10">
        <f>(Y4/X4)</f>
        <v>0.47333333333333333</v>
      </c>
    </row>
    <row r="5" spans="1:28" x14ac:dyDescent="0.35">
      <c r="A5">
        <v>4</v>
      </c>
      <c r="B5" s="3" t="s">
        <v>17</v>
      </c>
      <c r="C5" s="3" t="s">
        <v>35</v>
      </c>
      <c r="D5" s="4">
        <v>45888</v>
      </c>
      <c r="E5" s="3">
        <v>102</v>
      </c>
      <c r="F5" s="3">
        <v>2</v>
      </c>
      <c r="G5" s="2">
        <v>0.30833333333333335</v>
      </c>
      <c r="H5" s="3" t="s">
        <v>39</v>
      </c>
      <c r="I5" s="3" t="s">
        <v>26</v>
      </c>
      <c r="J5" s="3">
        <f>VLOOKUP(F5,Hoja1!E:F,2,)</f>
        <v>90</v>
      </c>
      <c r="K5" s="3">
        <f>VLOOKUP(I5,Hoja1!A:C,3,)</f>
        <v>66</v>
      </c>
      <c r="L5" s="9">
        <f t="shared" si="1"/>
        <v>0.73333333333333328</v>
      </c>
      <c r="N5" s="3" t="s">
        <v>25</v>
      </c>
      <c r="O5" s="3" t="e">
        <f>SUM(#REF!)</f>
        <v>#REF!</v>
      </c>
      <c r="P5" s="3">
        <f>SUM(J8:J9)</f>
        <v>180</v>
      </c>
      <c r="Q5" s="3">
        <f>SUM(K8:K9)</f>
        <v>73.8</v>
      </c>
      <c r="R5" s="9">
        <v>1</v>
      </c>
      <c r="S5" s="10">
        <v>0.85</v>
      </c>
      <c r="T5" s="10">
        <f>Q5/P5</f>
        <v>0.41</v>
      </c>
    </row>
    <row r="6" spans="1:28" x14ac:dyDescent="0.35">
      <c r="A6">
        <v>5</v>
      </c>
      <c r="B6" s="3" t="s">
        <v>17</v>
      </c>
      <c r="C6" s="3" t="s">
        <v>35</v>
      </c>
      <c r="D6" s="4">
        <v>45888</v>
      </c>
      <c r="E6" s="3">
        <v>102</v>
      </c>
      <c r="F6" s="3">
        <v>2</v>
      </c>
      <c r="G6" s="2">
        <v>0.31180555555555556</v>
      </c>
      <c r="H6" s="3" t="s">
        <v>40</v>
      </c>
      <c r="I6" s="3" t="s">
        <v>27</v>
      </c>
      <c r="J6" s="3">
        <f>VLOOKUP(F6,Hoja1!E:F,2,)</f>
        <v>90</v>
      </c>
      <c r="K6" s="3">
        <f>VLOOKUP(I6,Hoja1!A:C,3,)</f>
        <v>66</v>
      </c>
      <c r="L6" s="9">
        <f t="shared" si="1"/>
        <v>0.73333333333333328</v>
      </c>
    </row>
    <row r="7" spans="1:28" x14ac:dyDescent="0.35">
      <c r="A7">
        <v>6</v>
      </c>
      <c r="B7" s="3" t="s">
        <v>17</v>
      </c>
      <c r="C7" s="3" t="s">
        <v>35</v>
      </c>
      <c r="D7" s="4">
        <v>45888</v>
      </c>
      <c r="E7" s="3">
        <v>102</v>
      </c>
      <c r="F7" s="3">
        <v>2</v>
      </c>
      <c r="G7" s="2">
        <v>0.32569444444444445</v>
      </c>
      <c r="H7" s="3" t="s">
        <v>41</v>
      </c>
      <c r="I7" s="3">
        <v>3</v>
      </c>
      <c r="J7" s="3">
        <f>VLOOKUP(F7,Hoja1!E:F,2,)</f>
        <v>90</v>
      </c>
      <c r="K7" s="3">
        <f>VLOOKUP(I7,Hoja1!A:C,3,)</f>
        <v>54</v>
      </c>
      <c r="L7" s="9">
        <f t="shared" si="1"/>
        <v>0.6</v>
      </c>
    </row>
    <row r="8" spans="1:28" x14ac:dyDescent="0.35">
      <c r="A8">
        <v>7</v>
      </c>
      <c r="B8" s="3" t="s">
        <v>17</v>
      </c>
      <c r="C8" s="3" t="s">
        <v>35</v>
      </c>
      <c r="D8" s="4">
        <v>45888</v>
      </c>
      <c r="E8" s="3">
        <v>102</v>
      </c>
      <c r="F8" s="3">
        <v>2</v>
      </c>
      <c r="G8" s="2">
        <v>0.33888888888888891</v>
      </c>
      <c r="H8" s="3" t="s">
        <v>42</v>
      </c>
      <c r="I8" s="3">
        <v>3</v>
      </c>
      <c r="J8" s="3">
        <f>VLOOKUP(F8,Hoja1!E:F,2,)</f>
        <v>90</v>
      </c>
      <c r="K8" s="3">
        <f>VLOOKUP(I8,Hoja1!A:C,3,)</f>
        <v>54</v>
      </c>
      <c r="L8" s="9">
        <f t="shared" si="1"/>
        <v>0.6</v>
      </c>
    </row>
    <row r="9" spans="1:28" x14ac:dyDescent="0.35">
      <c r="A9">
        <v>8</v>
      </c>
      <c r="B9" s="3" t="s">
        <v>17</v>
      </c>
      <c r="C9" s="3" t="s">
        <v>35</v>
      </c>
      <c r="D9" s="4">
        <v>45888</v>
      </c>
      <c r="E9" s="3">
        <v>102</v>
      </c>
      <c r="F9" s="3">
        <v>2</v>
      </c>
      <c r="G9" s="2">
        <v>0.34930555555555554</v>
      </c>
      <c r="H9" s="16" t="s">
        <v>43</v>
      </c>
      <c r="I9" s="3" t="s">
        <v>34</v>
      </c>
      <c r="J9" s="3">
        <f>VLOOKUP(F9,Hoja1!E:F,2,)</f>
        <v>90</v>
      </c>
      <c r="K9" s="3">
        <f>VLOOKUP(I9,Hoja1!A:C,3,)</f>
        <v>19.8</v>
      </c>
      <c r="L9" s="9">
        <f t="shared" si="1"/>
        <v>0.22</v>
      </c>
    </row>
    <row r="19" spans="14:19" ht="20.149999999999999" customHeight="1" x14ac:dyDescent="0.35"/>
    <row r="20" spans="14:19" ht="20.149999999999999" customHeight="1" x14ac:dyDescent="0.35"/>
    <row r="21" spans="14:19" ht="20.149999999999999" customHeight="1" x14ac:dyDescent="0.35"/>
    <row r="22" spans="14:19" x14ac:dyDescent="0.35">
      <c r="N22" s="15" t="str">
        <f>N1</f>
        <v>Hora Movil</v>
      </c>
      <c r="O22" s="15" t="str">
        <f t="shared" ref="O22:P26" si="2">P1</f>
        <v>Cap. Ofrecida</v>
      </c>
      <c r="P22" s="15" t="str">
        <f t="shared" si="2"/>
        <v>Ocupación</v>
      </c>
      <c r="Q22" s="15" t="str">
        <f>T1</f>
        <v>%Carga</v>
      </c>
      <c r="R22"/>
      <c r="S22"/>
    </row>
    <row r="23" spans="14:19" x14ac:dyDescent="0.35">
      <c r="N23" s="3" t="str">
        <f>N2</f>
        <v>06:30 a 06:59</v>
      </c>
      <c r="O23" s="3">
        <f t="shared" si="2"/>
        <v>180</v>
      </c>
      <c r="P23" s="3">
        <f t="shared" si="2"/>
        <v>120</v>
      </c>
      <c r="Q23" s="9">
        <f>T2</f>
        <v>0.66666666666666663</v>
      </c>
      <c r="R23"/>
      <c r="S23"/>
    </row>
    <row r="24" spans="14:19" x14ac:dyDescent="0.35">
      <c r="N24" s="3" t="str">
        <f>N3</f>
        <v>07:00 a 07:29</v>
      </c>
      <c r="O24" s="3">
        <f t="shared" si="2"/>
        <v>270</v>
      </c>
      <c r="P24" s="3">
        <f t="shared" si="2"/>
        <v>159</v>
      </c>
      <c r="Q24" s="9">
        <f>T3</f>
        <v>0.58888888888888891</v>
      </c>
      <c r="R24"/>
      <c r="S24"/>
    </row>
    <row r="25" spans="14:19" x14ac:dyDescent="0.35">
      <c r="N25" s="3" t="str">
        <f t="shared" ref="N25" si="3">N4</f>
        <v>07:30 a 07:59</v>
      </c>
      <c r="O25" s="3">
        <f t="shared" si="2"/>
        <v>90</v>
      </c>
      <c r="P25" s="3">
        <f t="shared" si="2"/>
        <v>54</v>
      </c>
      <c r="Q25" s="9">
        <f>T4</f>
        <v>0.6</v>
      </c>
      <c r="R25"/>
      <c r="S25"/>
    </row>
    <row r="26" spans="14:19" x14ac:dyDescent="0.35">
      <c r="N26" s="3" t="str">
        <f t="shared" ref="N26" si="4">N5</f>
        <v>08:00 a 08:29</v>
      </c>
      <c r="O26" s="3">
        <f t="shared" si="2"/>
        <v>180</v>
      </c>
      <c r="P26" s="3">
        <f t="shared" si="2"/>
        <v>73.8</v>
      </c>
      <c r="Q26" s="9">
        <f>T5</f>
        <v>0.41</v>
      </c>
      <c r="R26"/>
      <c r="S26"/>
    </row>
    <row r="27" spans="14:19" x14ac:dyDescent="0.35">
      <c r="P27"/>
      <c r="Q27"/>
      <c r="R27"/>
      <c r="S27"/>
    </row>
  </sheetData>
  <phoneticPr fontId="5" type="noConversion"/>
  <conditionalFormatting sqref="L2:L9">
    <cfRule type="colorScale" priority="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0866141732283472" right="0.70866141732283472" top="0.74803149606299213" bottom="0.74803149606299213" header="0.31496062992125984" footer="0.31496062992125984"/>
  <pageSetup paperSize="9" scale="64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DF6A61-7AFD-482F-8707-88CA8DC74442}">
  <sheetPr>
    <pageSetUpPr fitToPage="1"/>
  </sheetPr>
  <dimension ref="A1:Y37"/>
  <sheetViews>
    <sheetView tabSelected="1" zoomScale="70" zoomScaleNormal="70" workbookViewId="0">
      <selection activeCell="K32" sqref="K32"/>
    </sheetView>
  </sheetViews>
  <sheetFormatPr baseColWidth="10" defaultColWidth="11.453125" defaultRowHeight="14.5" x14ac:dyDescent="0.35"/>
  <cols>
    <col min="1" max="1" width="3.453125" bestFit="1" customWidth="1"/>
    <col min="2" max="2" width="22.453125" bestFit="1" customWidth="1"/>
    <col min="3" max="3" width="13.1796875" bestFit="1" customWidth="1"/>
    <col min="4" max="4" width="11.453125" customWidth="1"/>
    <col min="5" max="5" width="11.7265625" customWidth="1"/>
    <col min="6" max="6" width="7.81640625" bestFit="1" customWidth="1"/>
    <col min="7" max="7" width="19" bestFit="1" customWidth="1"/>
    <col min="8" max="8" width="14.453125" bestFit="1" customWidth="1"/>
    <col min="9" max="11" width="15.54296875" customWidth="1"/>
    <col min="13" max="13" width="14" bestFit="1" customWidth="1"/>
    <col min="14" max="14" width="14.453125" style="6" bestFit="1" customWidth="1"/>
    <col min="15" max="15" width="12" style="6" bestFit="1" customWidth="1"/>
    <col min="16" max="16" width="12" style="6" customWidth="1"/>
    <col min="17" max="17" width="11.453125" style="6"/>
    <col min="19" max="19" width="6.54296875" customWidth="1"/>
    <col min="20" max="20" width="13.453125" bestFit="1" customWidth="1"/>
  </cols>
  <sheetData>
    <row r="1" spans="1:25" ht="15.5" x14ac:dyDescent="0.35">
      <c r="A1" s="7"/>
      <c r="B1" s="18" t="s">
        <v>1</v>
      </c>
      <c r="C1" s="18" t="s">
        <v>2</v>
      </c>
      <c r="D1" s="18" t="s">
        <v>3</v>
      </c>
      <c r="E1" s="18" t="s">
        <v>4</v>
      </c>
      <c r="F1" s="18" t="s">
        <v>5</v>
      </c>
      <c r="G1" s="18" t="s">
        <v>6</v>
      </c>
      <c r="H1" s="18" t="s">
        <v>7</v>
      </c>
      <c r="I1" s="19" t="s">
        <v>8</v>
      </c>
      <c r="J1" s="19" t="s">
        <v>9</v>
      </c>
      <c r="K1" s="19" t="s">
        <v>10</v>
      </c>
      <c r="M1" s="11" t="s">
        <v>11</v>
      </c>
      <c r="N1" s="11" t="s">
        <v>13</v>
      </c>
      <c r="O1" s="11" t="s">
        <v>14</v>
      </c>
      <c r="P1" s="12">
        <v>1</v>
      </c>
      <c r="Q1" s="11" t="s">
        <v>15</v>
      </c>
      <c r="R1" s="11" t="s">
        <v>16</v>
      </c>
      <c r="T1" s="11" t="s">
        <v>11</v>
      </c>
      <c r="U1" s="11" t="s">
        <v>13</v>
      </c>
      <c r="V1" s="11" t="s">
        <v>14</v>
      </c>
      <c r="W1" s="12">
        <v>1</v>
      </c>
      <c r="X1" s="11" t="s">
        <v>15</v>
      </c>
      <c r="Y1" s="11" t="s">
        <v>16</v>
      </c>
    </row>
    <row r="2" spans="1:25" x14ac:dyDescent="0.35">
      <c r="A2" s="7">
        <v>1</v>
      </c>
      <c r="B2" s="3" t="s">
        <v>80</v>
      </c>
      <c r="C2" s="4">
        <v>45952</v>
      </c>
      <c r="D2" s="3" t="s">
        <v>81</v>
      </c>
      <c r="E2" s="3">
        <v>2</v>
      </c>
      <c r="F2" s="2">
        <v>0.27847222222222223</v>
      </c>
      <c r="G2" s="3" t="s">
        <v>82</v>
      </c>
      <c r="H2" s="3">
        <v>3</v>
      </c>
      <c r="I2" s="21">
        <f>VLOOKUP(E2,Hoja1!E:F,2,)</f>
        <v>90</v>
      </c>
      <c r="J2" s="3">
        <f>VLOOKUP(H2,Hoja1!A:C,3,)</f>
        <v>54</v>
      </c>
      <c r="K2" s="9">
        <f>J2/I2</f>
        <v>0.6</v>
      </c>
      <c r="M2" s="3" t="s">
        <v>76</v>
      </c>
      <c r="N2" s="3">
        <f>SUM(I2:I3)</f>
        <v>180</v>
      </c>
      <c r="O2" s="3">
        <f>SUM(J2:J3)</f>
        <v>144</v>
      </c>
      <c r="P2" s="9">
        <v>1</v>
      </c>
      <c r="Q2" s="10">
        <v>0.85</v>
      </c>
      <c r="R2" s="10">
        <f t="shared" ref="R2:R3" si="0">O2/N2</f>
        <v>0.8</v>
      </c>
      <c r="T2" s="3" t="s">
        <v>78</v>
      </c>
      <c r="U2" s="3">
        <f t="shared" ref="U2:V5" si="1">SUM(N2:N3)</f>
        <v>540</v>
      </c>
      <c r="V2" s="3">
        <f t="shared" si="1"/>
        <v>468</v>
      </c>
      <c r="W2" s="9">
        <v>1</v>
      </c>
      <c r="X2" s="10">
        <v>0.85</v>
      </c>
      <c r="Y2" s="23">
        <f t="shared" ref="Y2:Y4" si="2">(V2/U2)</f>
        <v>0.8666666666666667</v>
      </c>
    </row>
    <row r="3" spans="1:25" x14ac:dyDescent="0.35">
      <c r="A3" s="7">
        <v>2</v>
      </c>
      <c r="B3" s="3" t="s">
        <v>80</v>
      </c>
      <c r="C3" s="4">
        <v>45952</v>
      </c>
      <c r="D3" s="3" t="s">
        <v>81</v>
      </c>
      <c r="E3" s="3">
        <v>2</v>
      </c>
      <c r="F3" s="2">
        <v>0.28819444444444442</v>
      </c>
      <c r="G3" s="3" t="s">
        <v>83</v>
      </c>
      <c r="H3" s="3" t="s">
        <v>22</v>
      </c>
      <c r="I3" s="21">
        <f>VLOOKUP(E3,Hoja1!E:F,2,)</f>
        <v>90</v>
      </c>
      <c r="J3" s="3">
        <f>VLOOKUP(H3,Hoja1!A:C,3,)</f>
        <v>90</v>
      </c>
      <c r="K3" s="9">
        <f t="shared" ref="K3:K14" si="3">J3/I3</f>
        <v>1</v>
      </c>
      <c r="M3" s="3" t="s">
        <v>77</v>
      </c>
      <c r="N3" s="3">
        <f>SUM(I4:I7)</f>
        <v>360</v>
      </c>
      <c r="O3" s="3">
        <f>SUM(J4:J7)</f>
        <v>324</v>
      </c>
      <c r="P3" s="9">
        <v>1</v>
      </c>
      <c r="Q3" s="10">
        <v>0.85</v>
      </c>
      <c r="R3" s="10">
        <f t="shared" si="0"/>
        <v>0.9</v>
      </c>
      <c r="T3" s="3" t="s">
        <v>79</v>
      </c>
      <c r="U3" s="3">
        <f t="shared" si="1"/>
        <v>540</v>
      </c>
      <c r="V3" s="3">
        <f t="shared" si="1"/>
        <v>444</v>
      </c>
      <c r="W3" s="9">
        <v>1</v>
      </c>
      <c r="X3" s="10">
        <v>0.85</v>
      </c>
      <c r="Y3" s="23">
        <f t="shared" si="2"/>
        <v>0.82222222222222219</v>
      </c>
    </row>
    <row r="4" spans="1:25" x14ac:dyDescent="0.35">
      <c r="A4" s="7">
        <v>3</v>
      </c>
      <c r="B4" s="3" t="s">
        <v>80</v>
      </c>
      <c r="C4" s="4">
        <v>45952</v>
      </c>
      <c r="D4" s="3" t="s">
        <v>81</v>
      </c>
      <c r="E4" s="3">
        <v>2</v>
      </c>
      <c r="F4" s="2">
        <v>0.29791666666666666</v>
      </c>
      <c r="G4" s="3" t="s">
        <v>84</v>
      </c>
      <c r="H4" s="3" t="s">
        <v>22</v>
      </c>
      <c r="I4" s="21">
        <f>VLOOKUP(E4,Hoja1!E:F,2,)</f>
        <v>90</v>
      </c>
      <c r="J4" s="3">
        <f>VLOOKUP(H4,Hoja1!A:C,3,)</f>
        <v>90</v>
      </c>
      <c r="K4" s="9">
        <f t="shared" si="3"/>
        <v>1</v>
      </c>
      <c r="M4" s="3" t="s">
        <v>68</v>
      </c>
      <c r="N4" s="3">
        <f>SUM(I8:I9)</f>
        <v>180</v>
      </c>
      <c r="O4" s="3">
        <f>SUM(J8:J9)</f>
        <v>120</v>
      </c>
      <c r="P4" s="9">
        <v>1</v>
      </c>
      <c r="Q4" s="10">
        <v>0.85</v>
      </c>
      <c r="R4" s="10">
        <f>O4/N4</f>
        <v>0.66666666666666663</v>
      </c>
      <c r="T4" s="3" t="s">
        <v>72</v>
      </c>
      <c r="U4" s="3">
        <f t="shared" si="1"/>
        <v>540</v>
      </c>
      <c r="V4" s="3">
        <f t="shared" si="1"/>
        <v>237</v>
      </c>
      <c r="W4" s="9">
        <v>1</v>
      </c>
      <c r="X4" s="10">
        <v>0.85</v>
      </c>
      <c r="Y4" s="23">
        <f t="shared" si="2"/>
        <v>0.43888888888888888</v>
      </c>
    </row>
    <row r="5" spans="1:25" x14ac:dyDescent="0.35">
      <c r="A5" s="7">
        <v>4</v>
      </c>
      <c r="B5" s="3" t="s">
        <v>80</v>
      </c>
      <c r="C5" s="4">
        <v>45952</v>
      </c>
      <c r="D5" s="3" t="s">
        <v>81</v>
      </c>
      <c r="E5" s="3">
        <v>2</v>
      </c>
      <c r="F5" s="2">
        <v>0.2986111111111111</v>
      </c>
      <c r="G5" s="3" t="s">
        <v>85</v>
      </c>
      <c r="H5" s="3" t="s">
        <v>22</v>
      </c>
      <c r="I5" s="21">
        <f>VLOOKUP(E5,Hoja1!E:F,2,)</f>
        <v>90</v>
      </c>
      <c r="J5" s="3">
        <f>VLOOKUP(H5,Hoja1!A:C,3,)</f>
        <v>90</v>
      </c>
      <c r="K5" s="9">
        <f t="shared" si="3"/>
        <v>1</v>
      </c>
      <c r="M5" s="3" t="s">
        <v>69</v>
      </c>
      <c r="N5" s="3">
        <f>SUM(I10:I13)</f>
        <v>360</v>
      </c>
      <c r="O5" s="3">
        <f>SUM(J10:J13)</f>
        <v>117</v>
      </c>
      <c r="P5" s="9">
        <v>1</v>
      </c>
      <c r="Q5" s="10">
        <v>0.85</v>
      </c>
      <c r="R5" s="10">
        <f>O5/N5</f>
        <v>0.32500000000000001</v>
      </c>
      <c r="T5" s="3" t="s">
        <v>69</v>
      </c>
      <c r="U5" s="3">
        <f t="shared" si="1"/>
        <v>540</v>
      </c>
      <c r="V5" s="3">
        <f t="shared" si="1"/>
        <v>190.8</v>
      </c>
      <c r="W5" s="9">
        <v>1</v>
      </c>
      <c r="X5" s="10">
        <v>0.85</v>
      </c>
      <c r="Y5" s="23">
        <f t="shared" ref="Y5:Y13" si="4">(V5/U5)</f>
        <v>0.35333333333333333</v>
      </c>
    </row>
    <row r="6" spans="1:25" x14ac:dyDescent="0.35">
      <c r="A6" s="7">
        <v>5</v>
      </c>
      <c r="B6" s="3" t="s">
        <v>80</v>
      </c>
      <c r="C6" s="4">
        <v>45952</v>
      </c>
      <c r="D6" s="3" t="s">
        <v>81</v>
      </c>
      <c r="E6" s="3">
        <v>2</v>
      </c>
      <c r="F6" s="2">
        <v>0.30416666666666664</v>
      </c>
      <c r="G6" s="3" t="s">
        <v>86</v>
      </c>
      <c r="H6" s="3" t="s">
        <v>22</v>
      </c>
      <c r="I6" s="21">
        <f>VLOOKUP(E6,Hoja1!E:F,2,)</f>
        <v>90</v>
      </c>
      <c r="J6" s="3">
        <f>VLOOKUP(H6,Hoja1!A:C,3,)</f>
        <v>90</v>
      </c>
      <c r="K6" s="9">
        <f t="shared" si="3"/>
        <v>1</v>
      </c>
      <c r="M6" s="3" t="s">
        <v>70</v>
      </c>
      <c r="N6" s="3">
        <f>SUM(I14:I15)</f>
        <v>180</v>
      </c>
      <c r="O6" s="3">
        <f>SUM(J14:J15)</f>
        <v>73.8</v>
      </c>
      <c r="P6" s="9">
        <v>1</v>
      </c>
      <c r="Q6" s="10">
        <v>0.85</v>
      </c>
      <c r="R6" s="10">
        <f>O6/N6</f>
        <v>0.41</v>
      </c>
      <c r="T6" s="3" t="s">
        <v>73</v>
      </c>
      <c r="U6" s="3">
        <f t="shared" ref="U6" si="5">SUM(N6:N7)</f>
        <v>360</v>
      </c>
      <c r="V6" s="3">
        <f>SUM(O6:O7)</f>
        <v>217.8</v>
      </c>
      <c r="W6" s="9">
        <v>1</v>
      </c>
      <c r="X6" s="10">
        <v>0.85</v>
      </c>
      <c r="Y6" s="23">
        <f t="shared" si="4"/>
        <v>0.60499999999999998</v>
      </c>
    </row>
    <row r="7" spans="1:25" x14ac:dyDescent="0.35">
      <c r="A7" s="7">
        <v>6</v>
      </c>
      <c r="B7" s="3" t="s">
        <v>80</v>
      </c>
      <c r="C7" s="4">
        <v>45952</v>
      </c>
      <c r="D7" s="3" t="s">
        <v>81</v>
      </c>
      <c r="E7" s="3">
        <v>2</v>
      </c>
      <c r="F7" s="2">
        <v>0.30555555555555558</v>
      </c>
      <c r="G7" s="3" t="s">
        <v>87</v>
      </c>
      <c r="H7" s="3">
        <v>3</v>
      </c>
      <c r="I7" s="21">
        <f>VLOOKUP(E7,Hoja1!E:F,2,)</f>
        <v>90</v>
      </c>
      <c r="J7" s="3">
        <f>VLOOKUP(H7,Hoja1!A:C,3,)</f>
        <v>54</v>
      </c>
      <c r="K7" s="9">
        <f t="shared" si="3"/>
        <v>0.6</v>
      </c>
      <c r="M7" s="3" t="s">
        <v>71</v>
      </c>
      <c r="N7" s="3">
        <f>SUM(I16:I17)</f>
        <v>180</v>
      </c>
      <c r="O7" s="3">
        <f>SUM(J16:J17)</f>
        <v>144</v>
      </c>
      <c r="P7" s="9">
        <v>1</v>
      </c>
      <c r="Q7" s="10">
        <v>0.85</v>
      </c>
      <c r="R7" s="10">
        <f>O7/N7</f>
        <v>0.8</v>
      </c>
      <c r="T7" s="3" t="s">
        <v>74</v>
      </c>
      <c r="U7" s="3">
        <f>SUM(N7:N8)</f>
        <v>450</v>
      </c>
      <c r="V7" s="3">
        <f t="shared" ref="V7:V9" si="6">SUM(O7:O8)</f>
        <v>162</v>
      </c>
      <c r="W7" s="9">
        <v>1</v>
      </c>
      <c r="X7" s="10">
        <v>0.85</v>
      </c>
      <c r="Y7" s="23">
        <f t="shared" si="4"/>
        <v>0.36</v>
      </c>
    </row>
    <row r="8" spans="1:25" x14ac:dyDescent="0.35">
      <c r="A8" s="7">
        <v>7</v>
      </c>
      <c r="B8" s="3" t="s">
        <v>80</v>
      </c>
      <c r="C8" s="4">
        <v>45952</v>
      </c>
      <c r="D8" s="3" t="s">
        <v>81</v>
      </c>
      <c r="E8" s="3">
        <v>2</v>
      </c>
      <c r="F8" s="2">
        <v>0.31874999999999998</v>
      </c>
      <c r="G8" s="3" t="s">
        <v>88</v>
      </c>
      <c r="H8" s="3" t="s">
        <v>26</v>
      </c>
      <c r="I8" s="21">
        <f>VLOOKUP(E8,Hoja1!E:F,2,)</f>
        <v>90</v>
      </c>
      <c r="J8" s="3">
        <f>VLOOKUP(H8,Hoja1!A:C,3,)</f>
        <v>66</v>
      </c>
      <c r="K8" s="9">
        <f t="shared" si="3"/>
        <v>0.73333333333333328</v>
      </c>
      <c r="M8" s="3" t="s">
        <v>59</v>
      </c>
      <c r="N8" s="3">
        <f>SUM(I18:I20)</f>
        <v>270</v>
      </c>
      <c r="O8" s="3">
        <f>SUM(J19:J20)</f>
        <v>18</v>
      </c>
      <c r="P8" s="9">
        <v>1</v>
      </c>
      <c r="Q8" s="10">
        <v>0.85</v>
      </c>
      <c r="R8" s="10">
        <f t="shared" ref="R8" si="7">O8/N8</f>
        <v>6.6666666666666666E-2</v>
      </c>
      <c r="T8" s="3" t="s">
        <v>75</v>
      </c>
      <c r="U8" s="3">
        <f>SUM(N8:N9)</f>
        <v>450</v>
      </c>
      <c r="V8" s="3">
        <f t="shared" si="6"/>
        <v>36</v>
      </c>
      <c r="W8" s="9">
        <v>1</v>
      </c>
      <c r="X8" s="10">
        <v>0.85</v>
      </c>
      <c r="Y8" s="23">
        <f t="shared" si="4"/>
        <v>0.08</v>
      </c>
    </row>
    <row r="9" spans="1:25" x14ac:dyDescent="0.35">
      <c r="A9" s="7">
        <v>8</v>
      </c>
      <c r="B9" s="3" t="s">
        <v>80</v>
      </c>
      <c r="C9" s="4">
        <v>45952</v>
      </c>
      <c r="D9" s="3" t="s">
        <v>81</v>
      </c>
      <c r="E9" s="3">
        <v>2</v>
      </c>
      <c r="F9" s="2">
        <v>0.32013888888888886</v>
      </c>
      <c r="G9" s="16" t="s">
        <v>89</v>
      </c>
      <c r="H9" s="3">
        <v>3</v>
      </c>
      <c r="I9" s="21">
        <f>VLOOKUP(E9,Hoja1!E:F,2,)</f>
        <v>90</v>
      </c>
      <c r="J9" s="3">
        <f>VLOOKUP(H9,Hoja1!A:C,3,)</f>
        <v>54</v>
      </c>
      <c r="K9" s="9">
        <f t="shared" si="3"/>
        <v>0.6</v>
      </c>
      <c r="M9" s="3" t="s">
        <v>60</v>
      </c>
      <c r="N9" s="3">
        <f>SUM(I21:I22)</f>
        <v>180</v>
      </c>
      <c r="O9" s="3">
        <f>SUM(J21:J22)</f>
        <v>18</v>
      </c>
      <c r="P9" s="9">
        <v>1</v>
      </c>
      <c r="Q9" s="10">
        <v>0.85</v>
      </c>
      <c r="R9" s="10">
        <f>O9/N9</f>
        <v>0.1</v>
      </c>
      <c r="T9" s="3" t="s">
        <v>63</v>
      </c>
      <c r="U9" s="3">
        <f>SUM(N9:N10)</f>
        <v>360</v>
      </c>
      <c r="V9" s="3">
        <f t="shared" si="6"/>
        <v>81</v>
      </c>
      <c r="W9" s="9">
        <v>1</v>
      </c>
      <c r="X9" s="10">
        <v>0.85</v>
      </c>
      <c r="Y9" s="23">
        <f t="shared" si="4"/>
        <v>0.22500000000000001</v>
      </c>
    </row>
    <row r="10" spans="1:25" x14ac:dyDescent="0.35">
      <c r="A10" s="7">
        <v>9</v>
      </c>
      <c r="B10" s="3" t="s">
        <v>80</v>
      </c>
      <c r="C10" s="4">
        <v>45952</v>
      </c>
      <c r="D10" s="7" t="s">
        <v>81</v>
      </c>
      <c r="E10" s="3">
        <v>2</v>
      </c>
      <c r="F10" s="2">
        <v>0.33402777777777776</v>
      </c>
      <c r="G10" s="7" t="s">
        <v>90</v>
      </c>
      <c r="H10" s="7">
        <v>3</v>
      </c>
      <c r="I10" s="21">
        <f>VLOOKUP(E10,Hoja1!E:F,2,)</f>
        <v>90</v>
      </c>
      <c r="J10" s="3">
        <f>VLOOKUP(H10,Hoja1!A:C,3,)</f>
        <v>54</v>
      </c>
      <c r="K10" s="9">
        <f>J10/I10</f>
        <v>0.6</v>
      </c>
      <c r="M10" s="3" t="s">
        <v>61</v>
      </c>
      <c r="N10" s="3">
        <f>SUM(I23:I24)</f>
        <v>180</v>
      </c>
      <c r="O10" s="3">
        <f>SUM(J23:J24)</f>
        <v>63</v>
      </c>
      <c r="P10" s="9">
        <v>1</v>
      </c>
      <c r="Q10" s="10">
        <v>0.85</v>
      </c>
      <c r="R10" s="10">
        <f t="shared" ref="R10:R11" si="8">O10/N10</f>
        <v>0.35</v>
      </c>
      <c r="T10" s="3" t="s">
        <v>64</v>
      </c>
      <c r="U10" s="3">
        <f t="shared" ref="U10:U13" si="9">SUM(N8:N9)</f>
        <v>450</v>
      </c>
      <c r="V10" s="3">
        <f t="shared" ref="V10:V13" si="10">SUM(O8:O9)</f>
        <v>36</v>
      </c>
      <c r="W10" s="9">
        <v>1</v>
      </c>
      <c r="X10" s="10">
        <v>0.85</v>
      </c>
      <c r="Y10" s="23">
        <f t="shared" si="4"/>
        <v>0.08</v>
      </c>
    </row>
    <row r="11" spans="1:25" x14ac:dyDescent="0.35">
      <c r="A11" s="7">
        <v>10</v>
      </c>
      <c r="B11" s="3" t="s">
        <v>80</v>
      </c>
      <c r="C11" s="4">
        <v>45952</v>
      </c>
      <c r="D11" s="7" t="s">
        <v>81</v>
      </c>
      <c r="E11" s="3">
        <v>2</v>
      </c>
      <c r="F11" s="2">
        <v>0.33958333333333335</v>
      </c>
      <c r="G11" s="7" t="s">
        <v>91</v>
      </c>
      <c r="H11" s="7">
        <v>2</v>
      </c>
      <c r="I11" s="21">
        <f>VLOOKUP(E11,Hoja1!E:F,2,)</f>
        <v>90</v>
      </c>
      <c r="J11" s="3">
        <f>VLOOKUP(H11,Hoja1!A:C,3,)</f>
        <v>27</v>
      </c>
      <c r="K11" s="9">
        <f t="shared" si="3"/>
        <v>0.3</v>
      </c>
      <c r="M11" s="3" t="s">
        <v>62</v>
      </c>
      <c r="N11" s="3">
        <f>SUM(I25:I26)</f>
        <v>180</v>
      </c>
      <c r="O11" s="3">
        <f>SUM(J25:J26)</f>
        <v>81</v>
      </c>
      <c r="P11" s="9">
        <v>1</v>
      </c>
      <c r="Q11" s="10">
        <v>0.85</v>
      </c>
      <c r="R11" s="10">
        <f t="shared" si="8"/>
        <v>0.45</v>
      </c>
      <c r="T11" s="3" t="s">
        <v>65</v>
      </c>
      <c r="U11" s="3">
        <f t="shared" si="9"/>
        <v>360</v>
      </c>
      <c r="V11" s="3">
        <f t="shared" si="10"/>
        <v>81</v>
      </c>
      <c r="W11" s="9">
        <v>1</v>
      </c>
      <c r="X11" s="10">
        <v>0.85</v>
      </c>
      <c r="Y11" s="23">
        <f t="shared" si="4"/>
        <v>0.22500000000000001</v>
      </c>
    </row>
    <row r="12" spans="1:25" x14ac:dyDescent="0.35">
      <c r="A12" s="7">
        <v>11</v>
      </c>
      <c r="B12" s="3" t="s">
        <v>80</v>
      </c>
      <c r="C12" s="4">
        <v>45952</v>
      </c>
      <c r="D12" s="7" t="s">
        <v>81</v>
      </c>
      <c r="E12" s="3">
        <v>2</v>
      </c>
      <c r="F12" s="2">
        <v>0.34930555555555554</v>
      </c>
      <c r="G12" s="7" t="s">
        <v>92</v>
      </c>
      <c r="H12" s="7">
        <v>2</v>
      </c>
      <c r="I12" s="21">
        <f>VLOOKUP(E12,Hoja1!E:F,2,)</f>
        <v>90</v>
      </c>
      <c r="J12" s="3">
        <f>VLOOKUP(H12,Hoja1!A:C,3,)</f>
        <v>27</v>
      </c>
      <c r="K12" s="9">
        <f t="shared" si="3"/>
        <v>0.3</v>
      </c>
      <c r="M12" s="22"/>
      <c r="N12" s="3"/>
      <c r="O12" s="3"/>
      <c r="P12" s="9"/>
      <c r="Q12" s="10"/>
      <c r="R12" s="10"/>
      <c r="T12" s="3" t="s">
        <v>66</v>
      </c>
      <c r="U12" s="3">
        <f t="shared" si="9"/>
        <v>360</v>
      </c>
      <c r="V12" s="3">
        <f t="shared" si="10"/>
        <v>144</v>
      </c>
      <c r="W12" s="9">
        <v>1</v>
      </c>
      <c r="X12" s="10">
        <v>0.85</v>
      </c>
      <c r="Y12" s="23">
        <f t="shared" si="4"/>
        <v>0.4</v>
      </c>
    </row>
    <row r="13" spans="1:25" x14ac:dyDescent="0.35">
      <c r="A13" s="7">
        <v>12</v>
      </c>
      <c r="B13" s="3" t="s">
        <v>80</v>
      </c>
      <c r="C13" s="4">
        <v>45952</v>
      </c>
      <c r="D13" s="7" t="s">
        <v>81</v>
      </c>
      <c r="E13" s="3">
        <v>2</v>
      </c>
      <c r="F13" s="2">
        <v>0.35</v>
      </c>
      <c r="G13" s="7" t="s">
        <v>93</v>
      </c>
      <c r="H13" s="7" t="s">
        <v>33</v>
      </c>
      <c r="I13" s="21">
        <f>VLOOKUP(E13,Hoja1!E:F,2,)</f>
        <v>90</v>
      </c>
      <c r="J13" s="3">
        <f>VLOOKUP(H13,Hoja1!A:C,3,)</f>
        <v>9</v>
      </c>
      <c r="K13" s="9">
        <f t="shared" si="3"/>
        <v>0.1</v>
      </c>
      <c r="M13" s="22"/>
      <c r="N13" s="3"/>
      <c r="O13" s="3"/>
      <c r="P13" s="9"/>
      <c r="Q13" s="10"/>
      <c r="R13" s="10"/>
      <c r="T13" s="3" t="s">
        <v>67</v>
      </c>
      <c r="U13" s="3">
        <f t="shared" si="9"/>
        <v>180</v>
      </c>
      <c r="V13" s="3">
        <f t="shared" si="10"/>
        <v>81</v>
      </c>
      <c r="W13" s="9">
        <v>1</v>
      </c>
      <c r="X13" s="10">
        <v>0.85</v>
      </c>
      <c r="Y13" s="23">
        <f t="shared" si="4"/>
        <v>0.45</v>
      </c>
    </row>
    <row r="14" spans="1:25" x14ac:dyDescent="0.35">
      <c r="A14" s="7">
        <v>13</v>
      </c>
      <c r="B14" s="3" t="s">
        <v>80</v>
      </c>
      <c r="C14" s="4">
        <v>45952</v>
      </c>
      <c r="D14" s="7" t="s">
        <v>81</v>
      </c>
      <c r="E14" s="3">
        <v>2</v>
      </c>
      <c r="F14" s="2">
        <v>0.35902777777777778</v>
      </c>
      <c r="G14" s="7" t="s">
        <v>94</v>
      </c>
      <c r="H14" s="7">
        <v>3</v>
      </c>
      <c r="I14" s="21">
        <f>VLOOKUP(E14,Hoja1!E:F,2,)</f>
        <v>90</v>
      </c>
      <c r="J14" s="3">
        <f>VLOOKUP(H14,Hoja1!A:C,3,)</f>
        <v>54</v>
      </c>
      <c r="K14" s="9">
        <f t="shared" si="3"/>
        <v>0.6</v>
      </c>
      <c r="M14" s="22"/>
      <c r="N14" s="3"/>
      <c r="O14" s="3"/>
      <c r="P14" s="9"/>
      <c r="Q14" s="10"/>
      <c r="R14" s="10"/>
      <c r="T14" s="3"/>
      <c r="U14" s="3"/>
      <c r="V14" s="3"/>
      <c r="W14" s="9"/>
      <c r="X14" s="10"/>
      <c r="Y14" s="23"/>
    </row>
    <row r="15" spans="1:25" x14ac:dyDescent="0.35">
      <c r="A15" s="7">
        <v>14</v>
      </c>
      <c r="B15" s="3" t="s">
        <v>80</v>
      </c>
      <c r="C15" s="4">
        <v>45952</v>
      </c>
      <c r="D15" s="7" t="s">
        <v>81</v>
      </c>
      <c r="E15" s="3">
        <v>2</v>
      </c>
      <c r="F15" s="2">
        <v>0.36041666666666666</v>
      </c>
      <c r="G15" s="7" t="s">
        <v>95</v>
      </c>
      <c r="H15" s="7" t="s">
        <v>34</v>
      </c>
      <c r="I15" s="21">
        <f>VLOOKUP(E15,Hoja1!E:F,2,)</f>
        <v>90</v>
      </c>
      <c r="J15" s="3">
        <f>VLOOKUP(H15,Hoja1!A:C,3,)</f>
        <v>19.8</v>
      </c>
      <c r="K15" s="9">
        <f t="shared" ref="K15:K23" si="11">J15/I15</f>
        <v>0.22</v>
      </c>
      <c r="M15" s="22"/>
      <c r="N15" s="3"/>
      <c r="O15" s="3"/>
      <c r="P15" s="9"/>
      <c r="Q15" s="10"/>
      <c r="R15" s="10"/>
      <c r="T15" s="3"/>
      <c r="U15" s="3"/>
      <c r="V15" s="3"/>
      <c r="W15" s="9"/>
      <c r="X15" s="10"/>
      <c r="Y15" s="23"/>
    </row>
    <row r="16" spans="1:25" x14ac:dyDescent="0.35">
      <c r="A16" s="7">
        <v>15</v>
      </c>
      <c r="B16" s="3" t="s">
        <v>80</v>
      </c>
      <c r="C16" s="4">
        <v>45952</v>
      </c>
      <c r="D16" s="7" t="s">
        <v>81</v>
      </c>
      <c r="E16" s="3">
        <v>2</v>
      </c>
      <c r="F16" s="2">
        <v>0.37916666666666665</v>
      </c>
      <c r="G16" s="7" t="s">
        <v>96</v>
      </c>
      <c r="H16" s="7" t="s">
        <v>22</v>
      </c>
      <c r="I16" s="21">
        <f>VLOOKUP(E16,Hoja1!E:F,2,)</f>
        <v>90</v>
      </c>
      <c r="J16" s="3">
        <f>VLOOKUP(H16,Hoja1!A:C,3,)</f>
        <v>90</v>
      </c>
      <c r="K16" s="9">
        <f t="shared" si="11"/>
        <v>1</v>
      </c>
      <c r="M16" s="22"/>
      <c r="N16" s="3"/>
      <c r="O16" s="3"/>
      <c r="P16" s="9"/>
      <c r="Q16" s="10"/>
      <c r="R16" s="10"/>
      <c r="T16" s="3"/>
      <c r="U16" s="3"/>
      <c r="V16" s="3"/>
      <c r="W16" s="9"/>
      <c r="X16" s="10"/>
      <c r="Y16" s="23"/>
    </row>
    <row r="17" spans="1:25" x14ac:dyDescent="0.35">
      <c r="A17" s="7">
        <v>16</v>
      </c>
      <c r="B17" s="3" t="s">
        <v>80</v>
      </c>
      <c r="C17" s="4">
        <v>45952</v>
      </c>
      <c r="D17" s="7" t="s">
        <v>81</v>
      </c>
      <c r="E17" s="3">
        <v>2</v>
      </c>
      <c r="F17" s="2">
        <v>0.38819444444444445</v>
      </c>
      <c r="G17" s="7" t="s">
        <v>83</v>
      </c>
      <c r="H17" s="7">
        <v>3</v>
      </c>
      <c r="I17" s="21">
        <f>VLOOKUP(E17,Hoja1!E:F,2,)</f>
        <v>90</v>
      </c>
      <c r="J17" s="3">
        <f>VLOOKUP(H17,Hoja1!A:C,3,)</f>
        <v>54</v>
      </c>
      <c r="K17" s="9">
        <f t="shared" si="11"/>
        <v>0.6</v>
      </c>
      <c r="M17" s="22"/>
      <c r="N17" s="3"/>
      <c r="O17" s="3"/>
      <c r="P17" s="9"/>
      <c r="Q17" s="10"/>
      <c r="R17" s="10"/>
      <c r="T17" s="3"/>
      <c r="U17" s="3"/>
      <c r="V17" s="3"/>
      <c r="W17" s="9"/>
      <c r="X17" s="10"/>
      <c r="Y17" s="23"/>
    </row>
    <row r="18" spans="1:25" x14ac:dyDescent="0.35">
      <c r="A18" s="7">
        <v>17</v>
      </c>
      <c r="B18" s="3" t="s">
        <v>80</v>
      </c>
      <c r="C18" s="4">
        <v>45952</v>
      </c>
      <c r="D18" s="7" t="s">
        <v>81</v>
      </c>
      <c r="E18" s="3">
        <v>2</v>
      </c>
      <c r="F18" s="2">
        <v>0.3972222222222222</v>
      </c>
      <c r="G18" s="7" t="s">
        <v>85</v>
      </c>
      <c r="H18" s="7">
        <v>2</v>
      </c>
      <c r="I18" s="21">
        <f>VLOOKUP(E18,Hoja1!E:F,2,)</f>
        <v>90</v>
      </c>
      <c r="J18" s="3">
        <f>VLOOKUP(H18,Hoja1!A:C,3,)</f>
        <v>27</v>
      </c>
      <c r="K18" s="9">
        <f t="shared" si="11"/>
        <v>0.3</v>
      </c>
      <c r="M18" s="22"/>
      <c r="N18" s="3"/>
      <c r="O18" s="3"/>
      <c r="P18" s="3"/>
      <c r="Q18" s="3"/>
      <c r="R18" s="22"/>
      <c r="T18" s="3"/>
      <c r="U18" s="3"/>
      <c r="V18" s="3"/>
      <c r="W18" s="9"/>
      <c r="X18" s="10"/>
      <c r="Y18" s="23"/>
    </row>
    <row r="19" spans="1:25" x14ac:dyDescent="0.35">
      <c r="A19" s="7">
        <v>18</v>
      </c>
      <c r="B19" s="3" t="s">
        <v>80</v>
      </c>
      <c r="C19" s="4">
        <v>45952</v>
      </c>
      <c r="D19" s="7" t="s">
        <v>81</v>
      </c>
      <c r="E19" s="3">
        <v>2</v>
      </c>
      <c r="F19" s="2">
        <v>0.39930555555555558</v>
      </c>
      <c r="G19" s="7" t="s">
        <v>97</v>
      </c>
      <c r="H19" s="7" t="s">
        <v>33</v>
      </c>
      <c r="I19" s="21">
        <f>VLOOKUP(E19,Hoja1!E:F,2,)</f>
        <v>90</v>
      </c>
      <c r="J19" s="3">
        <f>VLOOKUP(H19,Hoja1!A:C,3,)</f>
        <v>9</v>
      </c>
      <c r="K19" s="9">
        <f t="shared" si="11"/>
        <v>0.1</v>
      </c>
    </row>
    <row r="20" spans="1:25" x14ac:dyDescent="0.35">
      <c r="A20" s="7">
        <v>19</v>
      </c>
      <c r="B20" s="3" t="s">
        <v>80</v>
      </c>
      <c r="C20" s="4">
        <v>45952</v>
      </c>
      <c r="D20" s="7" t="s">
        <v>81</v>
      </c>
      <c r="E20" s="3">
        <v>2</v>
      </c>
      <c r="F20" s="2">
        <v>0.40833333333333333</v>
      </c>
      <c r="G20" s="7" t="s">
        <v>86</v>
      </c>
      <c r="H20" s="7" t="s">
        <v>33</v>
      </c>
      <c r="I20" s="21">
        <f>VLOOKUP(E20,Hoja1!E:F,2,)</f>
        <v>90</v>
      </c>
      <c r="J20" s="3">
        <f>VLOOKUP(H20,Hoja1!A:C,3,)</f>
        <v>9</v>
      </c>
      <c r="K20" s="9">
        <f t="shared" si="11"/>
        <v>0.1</v>
      </c>
    </row>
    <row r="21" spans="1:25" x14ac:dyDescent="0.35">
      <c r="A21" s="7">
        <v>20</v>
      </c>
      <c r="B21" s="3" t="s">
        <v>80</v>
      </c>
      <c r="C21" s="4">
        <v>45952</v>
      </c>
      <c r="D21" s="7" t="s">
        <v>81</v>
      </c>
      <c r="E21" s="3">
        <v>2</v>
      </c>
      <c r="F21" s="2">
        <v>0.42291666666666666</v>
      </c>
      <c r="G21" s="7" t="s">
        <v>88</v>
      </c>
      <c r="H21" s="7" t="s">
        <v>33</v>
      </c>
      <c r="I21" s="21">
        <f>VLOOKUP(E21,Hoja1!E:F,2,)</f>
        <v>90</v>
      </c>
      <c r="J21" s="3">
        <f>VLOOKUP(H21,Hoja1!A:C,3,)</f>
        <v>9</v>
      </c>
      <c r="K21" s="9">
        <f t="shared" si="11"/>
        <v>0.1</v>
      </c>
    </row>
    <row r="22" spans="1:25" x14ac:dyDescent="0.35">
      <c r="A22" s="7">
        <v>21</v>
      </c>
      <c r="B22" s="3" t="s">
        <v>80</v>
      </c>
      <c r="C22" s="4">
        <v>45952</v>
      </c>
      <c r="D22" s="7" t="s">
        <v>81</v>
      </c>
      <c r="E22" s="3">
        <v>2</v>
      </c>
      <c r="F22" s="2">
        <v>0.42499999999999999</v>
      </c>
      <c r="G22" s="7" t="s">
        <v>91</v>
      </c>
      <c r="H22" s="7" t="s">
        <v>33</v>
      </c>
      <c r="I22" s="21">
        <f>VLOOKUP(E22,Hoja1!E:F,2,)</f>
        <v>90</v>
      </c>
      <c r="J22" s="3">
        <f>VLOOKUP(H22,Hoja1!A:C,3,)</f>
        <v>9</v>
      </c>
      <c r="K22" s="9">
        <f t="shared" si="11"/>
        <v>0.1</v>
      </c>
      <c r="P22"/>
      <c r="Q22"/>
    </row>
    <row r="23" spans="1:25" x14ac:dyDescent="0.35">
      <c r="A23" s="7">
        <v>22</v>
      </c>
      <c r="B23" s="3" t="s">
        <v>80</v>
      </c>
      <c r="C23" s="4">
        <v>45952</v>
      </c>
      <c r="D23" s="7" t="s">
        <v>81</v>
      </c>
      <c r="E23" s="3">
        <v>2</v>
      </c>
      <c r="F23" s="2">
        <v>0.4465277777777778</v>
      </c>
      <c r="G23" s="7" t="s">
        <v>93</v>
      </c>
      <c r="H23" s="7">
        <v>3</v>
      </c>
      <c r="I23" s="21">
        <f>VLOOKUP(E23,Hoja1!E:F,2,)</f>
        <v>90</v>
      </c>
      <c r="J23" s="3">
        <f>VLOOKUP(H23,Hoja1!A:C,3,)</f>
        <v>54</v>
      </c>
      <c r="K23" s="9">
        <f t="shared" si="11"/>
        <v>0.6</v>
      </c>
      <c r="P23"/>
      <c r="Q23"/>
    </row>
    <row r="24" spans="1:25" x14ac:dyDescent="0.35">
      <c r="A24" s="7">
        <v>23</v>
      </c>
      <c r="B24" s="3" t="s">
        <v>80</v>
      </c>
      <c r="C24" s="4">
        <v>45952</v>
      </c>
      <c r="D24" s="7" t="s">
        <v>81</v>
      </c>
      <c r="E24" s="3">
        <v>2</v>
      </c>
      <c r="F24" s="2">
        <v>0.4465277777777778</v>
      </c>
      <c r="G24" s="7" t="s">
        <v>98</v>
      </c>
      <c r="H24" s="7" t="s">
        <v>33</v>
      </c>
      <c r="I24" s="21">
        <f>VLOOKUP(E24,Hoja1!E:F,2,)</f>
        <v>90</v>
      </c>
      <c r="J24" s="3">
        <f>VLOOKUP(H24,Hoja1!A:C,3,)</f>
        <v>9</v>
      </c>
      <c r="K24" s="9">
        <f t="shared" ref="K24:K34" si="12">J24/I24</f>
        <v>0.1</v>
      </c>
      <c r="P24"/>
      <c r="Q24"/>
    </row>
    <row r="25" spans="1:25" x14ac:dyDescent="0.35">
      <c r="A25" s="7">
        <v>24</v>
      </c>
      <c r="B25" s="3" t="s">
        <v>80</v>
      </c>
      <c r="C25" s="4">
        <v>45952</v>
      </c>
      <c r="D25" s="3" t="s">
        <v>81</v>
      </c>
      <c r="E25" s="3">
        <v>2</v>
      </c>
      <c r="F25" s="2">
        <v>0.46527777777777779</v>
      </c>
      <c r="G25" s="7" t="s">
        <v>99</v>
      </c>
      <c r="H25" s="7">
        <v>3</v>
      </c>
      <c r="I25" s="21">
        <f>VLOOKUP(E25,Hoja1!E:F,2,)</f>
        <v>90</v>
      </c>
      <c r="J25" s="3">
        <f>VLOOKUP(H25,Hoja1!A:C,3,)</f>
        <v>54</v>
      </c>
      <c r="K25" s="9">
        <f t="shared" si="12"/>
        <v>0.6</v>
      </c>
      <c r="P25"/>
      <c r="Q25"/>
    </row>
    <row r="26" spans="1:25" x14ac:dyDescent="0.35">
      <c r="A26" s="7">
        <v>25</v>
      </c>
      <c r="B26" s="3" t="s">
        <v>80</v>
      </c>
      <c r="C26" s="4">
        <v>45952</v>
      </c>
      <c r="D26" s="3" t="s">
        <v>81</v>
      </c>
      <c r="E26" s="3">
        <v>2</v>
      </c>
      <c r="F26" s="2">
        <v>0.46805555555555556</v>
      </c>
      <c r="G26" s="7" t="s">
        <v>100</v>
      </c>
      <c r="H26" s="7">
        <v>2</v>
      </c>
      <c r="I26" s="21">
        <f>VLOOKUP(E26,Hoja1!E:F,2,)</f>
        <v>90</v>
      </c>
      <c r="J26" s="3">
        <f>VLOOKUP(H26,Hoja1!A:C,3,)</f>
        <v>27</v>
      </c>
      <c r="K26" s="9">
        <f t="shared" si="12"/>
        <v>0.3</v>
      </c>
      <c r="P26"/>
      <c r="Q26"/>
    </row>
    <row r="27" spans="1:25" x14ac:dyDescent="0.35">
      <c r="N27"/>
      <c r="O27"/>
      <c r="P27"/>
      <c r="Q27"/>
    </row>
    <row r="35" spans="4:11" x14ac:dyDescent="0.35">
      <c r="D35" s="6"/>
      <c r="E35" s="6"/>
      <c r="F35" s="17"/>
      <c r="G35" s="6"/>
      <c r="H35" s="6"/>
      <c r="I35" s="6"/>
      <c r="J35" s="6"/>
      <c r="K35" s="6"/>
    </row>
    <row r="36" spans="4:11" x14ac:dyDescent="0.35">
      <c r="D36" s="6"/>
      <c r="E36" s="6"/>
      <c r="F36" s="17"/>
      <c r="G36" s="6"/>
      <c r="H36" s="6"/>
      <c r="I36" s="6"/>
      <c r="J36" s="6"/>
      <c r="K36" s="6"/>
    </row>
    <row r="37" spans="4:11" x14ac:dyDescent="0.35">
      <c r="D37" s="6"/>
      <c r="E37" s="6"/>
      <c r="F37" s="17"/>
      <c r="G37" s="6"/>
      <c r="H37" s="6"/>
      <c r="I37" s="6"/>
      <c r="J37" s="6"/>
      <c r="K37" s="6"/>
    </row>
  </sheetData>
  <phoneticPr fontId="5" type="noConversion"/>
  <conditionalFormatting sqref="K2:K26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R2:R11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0866141732283472" right="0.70866141732283472" top="0.74803149606299213" bottom="0.74803149606299213" header="0.31496062992125984" footer="0.31496062992125984"/>
  <pageSetup paperSize="9" scale="64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71E850-D859-4E9D-94EC-72C940BFCDE2}">
  <sheetPr>
    <pageSetUpPr fitToPage="1"/>
  </sheetPr>
  <dimension ref="A1:AA37"/>
  <sheetViews>
    <sheetView topLeftCell="A15" zoomScale="75" zoomScaleNormal="75" workbookViewId="0">
      <selection activeCell="G22" sqref="G22"/>
    </sheetView>
  </sheetViews>
  <sheetFormatPr baseColWidth="10" defaultColWidth="11.453125" defaultRowHeight="14.5" x14ac:dyDescent="0.35"/>
  <cols>
    <col min="1" max="1" width="3.453125" bestFit="1" customWidth="1"/>
    <col min="2" max="2" width="22.453125" bestFit="1" customWidth="1"/>
    <col min="3" max="3" width="13.1796875" bestFit="1" customWidth="1"/>
    <col min="4" max="4" width="11.453125" customWidth="1"/>
    <col min="5" max="5" width="11.7265625" customWidth="1"/>
    <col min="6" max="6" width="7.81640625" bestFit="1" customWidth="1"/>
    <col min="7" max="7" width="19" bestFit="1" customWidth="1"/>
    <col min="8" max="8" width="14.453125" bestFit="1" customWidth="1"/>
    <col min="9" max="11" width="15.54296875" customWidth="1"/>
    <col min="13" max="13" width="14" bestFit="1" customWidth="1"/>
    <col min="14" max="14" width="14" customWidth="1"/>
    <col min="15" max="15" width="14.453125" style="6" bestFit="1" customWidth="1"/>
    <col min="16" max="16" width="12" style="6" bestFit="1" customWidth="1"/>
    <col min="17" max="17" width="12" style="6" customWidth="1"/>
    <col min="18" max="18" width="11.453125" style="6"/>
    <col min="20" max="20" width="6.54296875" customWidth="1"/>
    <col min="21" max="21" width="12.7265625" bestFit="1" customWidth="1"/>
  </cols>
  <sheetData>
    <row r="1" spans="1:27" ht="15.5" x14ac:dyDescent="0.35">
      <c r="A1" s="7"/>
      <c r="B1" s="18" t="s">
        <v>1</v>
      </c>
      <c r="C1" s="18" t="s">
        <v>2</v>
      </c>
      <c r="D1" s="18" t="s">
        <v>3</v>
      </c>
      <c r="E1" s="18" t="s">
        <v>4</v>
      </c>
      <c r="F1" s="18" t="s">
        <v>5</v>
      </c>
      <c r="G1" s="18" t="s">
        <v>6</v>
      </c>
      <c r="H1" s="18" t="s">
        <v>7</v>
      </c>
      <c r="I1" s="19" t="s">
        <v>8</v>
      </c>
      <c r="J1" s="19" t="s">
        <v>9</v>
      </c>
      <c r="K1" s="19" t="s">
        <v>10</v>
      </c>
      <c r="M1" s="11" t="s">
        <v>11</v>
      </c>
      <c r="N1" s="11" t="s">
        <v>12</v>
      </c>
      <c r="O1" s="11" t="s">
        <v>13</v>
      </c>
      <c r="P1" s="11" t="s">
        <v>14</v>
      </c>
      <c r="Q1" s="12">
        <v>1</v>
      </c>
      <c r="R1" s="11" t="s">
        <v>15</v>
      </c>
      <c r="S1" s="11" t="s">
        <v>16</v>
      </c>
      <c r="U1" s="11" t="s">
        <v>11</v>
      </c>
      <c r="V1" s="11" t="s">
        <v>12</v>
      </c>
      <c r="W1" s="11" t="s">
        <v>13</v>
      </c>
      <c r="X1" s="11" t="s">
        <v>14</v>
      </c>
      <c r="Y1" s="12">
        <v>1</v>
      </c>
      <c r="Z1" s="11" t="s">
        <v>15</v>
      </c>
      <c r="AA1" s="11" t="s">
        <v>16</v>
      </c>
    </row>
    <row r="2" spans="1:27" x14ac:dyDescent="0.35">
      <c r="A2" s="7">
        <v>1</v>
      </c>
      <c r="B2" s="3" t="s">
        <v>57</v>
      </c>
      <c r="C2" s="4">
        <v>45930</v>
      </c>
      <c r="D2" s="3">
        <v>722</v>
      </c>
      <c r="E2" s="3">
        <v>2</v>
      </c>
      <c r="F2" s="2">
        <v>0.27430555555555558</v>
      </c>
      <c r="G2" s="3" t="s">
        <v>44</v>
      </c>
      <c r="H2" s="3" t="s">
        <v>33</v>
      </c>
      <c r="I2" s="20">
        <f>VLOOKUP(E2,Hoja1!E:F,2,)</f>
        <v>90</v>
      </c>
      <c r="J2" s="3">
        <f>VLOOKUP(H2,Hoja1!A:C,3,)</f>
        <v>9</v>
      </c>
      <c r="K2" s="9">
        <f>J2/I2</f>
        <v>0.1</v>
      </c>
      <c r="M2" s="3" t="s">
        <v>18</v>
      </c>
      <c r="N2" s="3" t="e">
        <f>SUM(#REF!)</f>
        <v>#REF!</v>
      </c>
      <c r="O2" s="3">
        <f>SUM(I2:I5)</f>
        <v>360</v>
      </c>
      <c r="P2" s="3">
        <f>SUM(J2:J5)</f>
        <v>64.8</v>
      </c>
      <c r="Q2" s="9">
        <v>1</v>
      </c>
      <c r="R2" s="10">
        <v>0.85</v>
      </c>
      <c r="S2" s="10">
        <f>P2/O2</f>
        <v>0.18</v>
      </c>
      <c r="U2" s="3" t="s">
        <v>19</v>
      </c>
      <c r="V2" s="3" t="e">
        <f t="shared" ref="V2:X4" si="0">SUM(N2:N3)</f>
        <v>#REF!</v>
      </c>
      <c r="W2" s="3">
        <f>SUM(O2:O3)</f>
        <v>630</v>
      </c>
      <c r="X2" s="3">
        <f t="shared" si="0"/>
        <v>192.6</v>
      </c>
      <c r="Y2" s="9">
        <v>1</v>
      </c>
      <c r="Z2" s="10">
        <v>0.85</v>
      </c>
      <c r="AA2" s="10">
        <f>(X2/W2)</f>
        <v>0.30571428571428572</v>
      </c>
    </row>
    <row r="3" spans="1:27" x14ac:dyDescent="0.35">
      <c r="A3" s="7">
        <v>2</v>
      </c>
      <c r="B3" s="3" t="s">
        <v>57</v>
      </c>
      <c r="C3" s="4">
        <v>45930</v>
      </c>
      <c r="D3" s="3">
        <v>722</v>
      </c>
      <c r="E3" s="3">
        <v>2</v>
      </c>
      <c r="F3" s="2">
        <v>0.27708333333333335</v>
      </c>
      <c r="G3" s="3" t="s">
        <v>45</v>
      </c>
      <c r="H3" s="3" t="s">
        <v>33</v>
      </c>
      <c r="I3" s="20">
        <f>VLOOKUP(E3,Hoja1!E:F,2,)</f>
        <v>90</v>
      </c>
      <c r="J3" s="3">
        <f>VLOOKUP(H3,Hoja1!A:C,3,)</f>
        <v>9</v>
      </c>
      <c r="K3" s="9">
        <f t="shared" ref="K3:K14" si="1">J3/I3</f>
        <v>0.1</v>
      </c>
      <c r="M3" s="3" t="s">
        <v>20</v>
      </c>
      <c r="N3" s="3" t="e">
        <f>SUM(#REF!)</f>
        <v>#REF!</v>
      </c>
      <c r="O3" s="3">
        <f>SUM(I6:I8)</f>
        <v>270</v>
      </c>
      <c r="P3" s="3">
        <f>SUM(J6:J8)</f>
        <v>127.8</v>
      </c>
      <c r="Q3" s="9">
        <v>1</v>
      </c>
      <c r="R3" s="10">
        <v>0.85</v>
      </c>
      <c r="S3" s="10">
        <f>P3/O3</f>
        <v>0.47333333333333333</v>
      </c>
      <c r="U3" s="3" t="s">
        <v>21</v>
      </c>
      <c r="V3" s="3" t="e">
        <f>SUM(N3:N4)</f>
        <v>#REF!</v>
      </c>
      <c r="W3" s="3">
        <f t="shared" si="0"/>
        <v>540</v>
      </c>
      <c r="X3" s="3">
        <f>SUM(P3:P4)</f>
        <v>221.39999999999998</v>
      </c>
      <c r="Y3" s="9">
        <v>1</v>
      </c>
      <c r="Z3" s="10">
        <v>0.85</v>
      </c>
      <c r="AA3" s="14">
        <f>(X3/W3)</f>
        <v>0.41</v>
      </c>
    </row>
    <row r="4" spans="1:27" x14ac:dyDescent="0.35">
      <c r="A4" s="7">
        <v>3</v>
      </c>
      <c r="B4" s="3" t="s">
        <v>57</v>
      </c>
      <c r="C4" s="4">
        <v>45930</v>
      </c>
      <c r="D4" s="3">
        <v>722</v>
      </c>
      <c r="E4" s="3">
        <v>2</v>
      </c>
      <c r="F4" s="2">
        <v>0.28194444444444444</v>
      </c>
      <c r="G4" s="3" t="s">
        <v>46</v>
      </c>
      <c r="H4" s="3" t="s">
        <v>34</v>
      </c>
      <c r="I4" s="20">
        <f>VLOOKUP(E4,Hoja1!E:F,2,)</f>
        <v>90</v>
      </c>
      <c r="J4" s="3">
        <f>VLOOKUP(H4,Hoja1!A:C,3,)</f>
        <v>19.8</v>
      </c>
      <c r="K4" s="9">
        <f t="shared" si="1"/>
        <v>0.22</v>
      </c>
      <c r="M4" s="3" t="s">
        <v>23</v>
      </c>
      <c r="N4" s="3" t="e">
        <f>SUM(#REF!)</f>
        <v>#REF!</v>
      </c>
      <c r="O4" s="3">
        <f>SUM(I9:I11)</f>
        <v>270</v>
      </c>
      <c r="P4" s="3">
        <f>SUM(J9:J11)</f>
        <v>93.6</v>
      </c>
      <c r="Q4" s="9">
        <v>1</v>
      </c>
      <c r="R4" s="10">
        <v>0.85</v>
      </c>
      <c r="S4" s="10">
        <f>P4/O4</f>
        <v>0.34666666666666662</v>
      </c>
      <c r="U4" s="3" t="s">
        <v>24</v>
      </c>
      <c r="V4" s="3" t="e">
        <f>SUM(N4:N5)</f>
        <v>#REF!</v>
      </c>
      <c r="W4" s="3">
        <f t="shared" si="0"/>
        <v>540</v>
      </c>
      <c r="X4" s="3">
        <f t="shared" si="0"/>
        <v>149.39999999999998</v>
      </c>
      <c r="Y4" s="9">
        <v>1</v>
      </c>
      <c r="Z4" s="10">
        <v>0.85</v>
      </c>
      <c r="AA4" s="10">
        <f>(X4/W4)</f>
        <v>0.27666666666666662</v>
      </c>
    </row>
    <row r="5" spans="1:27" x14ac:dyDescent="0.35">
      <c r="A5" s="7">
        <v>4</v>
      </c>
      <c r="B5" s="3" t="s">
        <v>57</v>
      </c>
      <c r="C5" s="4">
        <v>45930</v>
      </c>
      <c r="D5" s="3">
        <v>722</v>
      </c>
      <c r="E5" s="3">
        <v>2</v>
      </c>
      <c r="F5" s="2">
        <v>0.28819444444444442</v>
      </c>
      <c r="G5" s="3" t="s">
        <v>47</v>
      </c>
      <c r="H5" s="3">
        <v>2</v>
      </c>
      <c r="I5" s="20">
        <f>VLOOKUP(E5,Hoja1!E:F,2,)</f>
        <v>90</v>
      </c>
      <c r="J5" s="3">
        <f>VLOOKUP(H5,Hoja1!A:C,3,)</f>
        <v>27</v>
      </c>
      <c r="K5" s="9">
        <f t="shared" si="1"/>
        <v>0.3</v>
      </c>
      <c r="M5" s="3" t="s">
        <v>25</v>
      </c>
      <c r="N5" s="3" t="e">
        <f>SUM(#REF!)</f>
        <v>#REF!</v>
      </c>
      <c r="O5" s="3">
        <f>SUM(I12:I14)</f>
        <v>270</v>
      </c>
      <c r="P5" s="3">
        <f>SUM(J12:J14)</f>
        <v>55.8</v>
      </c>
      <c r="Q5" s="9">
        <v>1</v>
      </c>
      <c r="R5" s="10">
        <v>0.85</v>
      </c>
      <c r="S5" s="10">
        <f>P5/O5</f>
        <v>0.20666666666666667</v>
      </c>
    </row>
    <row r="6" spans="1:27" x14ac:dyDescent="0.35">
      <c r="A6" s="7">
        <v>5</v>
      </c>
      <c r="B6" s="3" t="s">
        <v>57</v>
      </c>
      <c r="C6" s="4">
        <v>45930</v>
      </c>
      <c r="D6" s="3">
        <v>722</v>
      </c>
      <c r="E6" s="3">
        <v>2</v>
      </c>
      <c r="F6" s="2">
        <v>0.29375000000000001</v>
      </c>
      <c r="G6" s="3" t="s">
        <v>48</v>
      </c>
      <c r="H6" s="3" t="s">
        <v>34</v>
      </c>
      <c r="I6" s="21">
        <f>VLOOKUP(E6,Hoja1!E:F,2,)</f>
        <v>90</v>
      </c>
      <c r="J6" s="3">
        <f>VLOOKUP(H6,Hoja1!A:C,3,)</f>
        <v>19.8</v>
      </c>
      <c r="K6" s="9">
        <f t="shared" si="1"/>
        <v>0.22</v>
      </c>
    </row>
    <row r="7" spans="1:27" x14ac:dyDescent="0.35">
      <c r="A7" s="7">
        <v>6</v>
      </c>
      <c r="B7" s="3" t="s">
        <v>57</v>
      </c>
      <c r="C7" s="4">
        <v>45930</v>
      </c>
      <c r="D7" s="3">
        <v>722</v>
      </c>
      <c r="E7" s="3">
        <v>2</v>
      </c>
      <c r="F7" s="2">
        <v>0.30069444444444443</v>
      </c>
      <c r="G7" s="3" t="s">
        <v>49</v>
      </c>
      <c r="H7" s="3">
        <v>3</v>
      </c>
      <c r="I7" s="21">
        <f>VLOOKUP(E7,Hoja1!E:F,2,)</f>
        <v>90</v>
      </c>
      <c r="J7" s="3">
        <f>VLOOKUP(H7,Hoja1!A:C,3,)</f>
        <v>54</v>
      </c>
      <c r="K7" s="9">
        <f t="shared" si="1"/>
        <v>0.6</v>
      </c>
    </row>
    <row r="8" spans="1:27" x14ac:dyDescent="0.35">
      <c r="A8" s="7">
        <v>7</v>
      </c>
      <c r="B8" s="3" t="s">
        <v>57</v>
      </c>
      <c r="C8" s="4">
        <v>45930</v>
      </c>
      <c r="D8" s="3">
        <v>722</v>
      </c>
      <c r="E8" s="3">
        <v>2</v>
      </c>
      <c r="F8" s="2">
        <v>0.30763888888888891</v>
      </c>
      <c r="G8" s="3" t="s">
        <v>50</v>
      </c>
      <c r="H8" s="3">
        <v>3</v>
      </c>
      <c r="I8" s="21">
        <f>VLOOKUP(E8,Hoja1!E:F,2,)</f>
        <v>90</v>
      </c>
      <c r="J8" s="3">
        <f>VLOOKUP(H8,Hoja1!A:C,3,)</f>
        <v>54</v>
      </c>
      <c r="K8" s="9">
        <f t="shared" si="1"/>
        <v>0.6</v>
      </c>
    </row>
    <row r="9" spans="1:27" x14ac:dyDescent="0.35">
      <c r="A9" s="7">
        <v>8</v>
      </c>
      <c r="B9" s="3" t="s">
        <v>57</v>
      </c>
      <c r="C9" s="4">
        <v>45930</v>
      </c>
      <c r="D9" s="3">
        <v>722</v>
      </c>
      <c r="E9" s="3">
        <v>2</v>
      </c>
      <c r="F9" s="2">
        <v>0.31874999999999998</v>
      </c>
      <c r="G9" s="16" t="s">
        <v>51</v>
      </c>
      <c r="H9" s="3">
        <v>3</v>
      </c>
      <c r="I9" s="20">
        <f>VLOOKUP(E9,Hoja1!E:F,2,)</f>
        <v>90</v>
      </c>
      <c r="J9" s="3">
        <f>VLOOKUP(H9,Hoja1!A:C,3,)</f>
        <v>54</v>
      </c>
      <c r="K9" s="9">
        <f t="shared" si="1"/>
        <v>0.6</v>
      </c>
    </row>
    <row r="10" spans="1:27" x14ac:dyDescent="0.35">
      <c r="A10" s="7">
        <v>9</v>
      </c>
      <c r="B10" s="3" t="s">
        <v>57</v>
      </c>
      <c r="C10" s="4">
        <v>45930</v>
      </c>
      <c r="D10" s="7">
        <v>722</v>
      </c>
      <c r="E10" s="3">
        <v>2</v>
      </c>
      <c r="F10" s="2">
        <v>0.32222222222222224</v>
      </c>
      <c r="G10" s="7" t="s">
        <v>52</v>
      </c>
      <c r="H10" s="7" t="s">
        <v>34</v>
      </c>
      <c r="I10" s="20">
        <f>VLOOKUP(E10,Hoja1!E:F,2,)</f>
        <v>90</v>
      </c>
      <c r="J10" s="3">
        <f>VLOOKUP(H10,Hoja1!A:C,3,)</f>
        <v>19.8</v>
      </c>
      <c r="K10" s="9">
        <f>J10/I10</f>
        <v>0.22</v>
      </c>
    </row>
    <row r="11" spans="1:27" x14ac:dyDescent="0.35">
      <c r="A11" s="7">
        <v>10</v>
      </c>
      <c r="B11" s="3" t="s">
        <v>57</v>
      </c>
      <c r="C11" s="4">
        <v>45930</v>
      </c>
      <c r="D11" s="7">
        <v>722</v>
      </c>
      <c r="E11" s="3">
        <v>2</v>
      </c>
      <c r="F11" s="2">
        <v>0.32847222222222222</v>
      </c>
      <c r="G11" s="7" t="s">
        <v>53</v>
      </c>
      <c r="H11" s="7" t="s">
        <v>34</v>
      </c>
      <c r="I11" s="20">
        <f>VLOOKUP(E11,Hoja1!E:F,2,)</f>
        <v>90</v>
      </c>
      <c r="J11" s="3">
        <f>VLOOKUP(H11,Hoja1!A:C,3,)</f>
        <v>19.8</v>
      </c>
      <c r="K11" s="9">
        <f t="shared" si="1"/>
        <v>0.22</v>
      </c>
    </row>
    <row r="12" spans="1:27" x14ac:dyDescent="0.35">
      <c r="A12" s="7">
        <v>11</v>
      </c>
      <c r="B12" s="3" t="s">
        <v>57</v>
      </c>
      <c r="C12" s="4">
        <v>45930</v>
      </c>
      <c r="D12" s="7">
        <v>722</v>
      </c>
      <c r="E12" s="3">
        <v>2</v>
      </c>
      <c r="F12" s="2">
        <v>0.33750000000000002</v>
      </c>
      <c r="G12" s="7" t="s">
        <v>54</v>
      </c>
      <c r="H12" s="7">
        <v>2</v>
      </c>
      <c r="I12" s="21">
        <f>VLOOKUP(E12,Hoja1!E:F,2,)</f>
        <v>90</v>
      </c>
      <c r="J12" s="3">
        <f>VLOOKUP(H12,Hoja1!A:C,3,)</f>
        <v>27</v>
      </c>
      <c r="K12" s="9">
        <f t="shared" si="1"/>
        <v>0.3</v>
      </c>
    </row>
    <row r="13" spans="1:27" x14ac:dyDescent="0.35">
      <c r="A13" s="7">
        <v>12</v>
      </c>
      <c r="B13" s="3" t="s">
        <v>57</v>
      </c>
      <c r="C13" s="4">
        <v>45930</v>
      </c>
      <c r="D13" s="7">
        <v>722</v>
      </c>
      <c r="E13" s="3">
        <v>2</v>
      </c>
      <c r="F13" s="2">
        <v>0.34583333333333333</v>
      </c>
      <c r="G13" s="7" t="s">
        <v>55</v>
      </c>
      <c r="H13" s="7" t="s">
        <v>33</v>
      </c>
      <c r="I13" s="21">
        <f>VLOOKUP(E13,Hoja1!E:F,2,)</f>
        <v>90</v>
      </c>
      <c r="J13" s="3">
        <f>VLOOKUP(H13,Hoja1!A:C,3,)</f>
        <v>9</v>
      </c>
      <c r="K13" s="9">
        <f t="shared" si="1"/>
        <v>0.1</v>
      </c>
    </row>
    <row r="14" spans="1:27" x14ac:dyDescent="0.35">
      <c r="A14" s="7">
        <v>13</v>
      </c>
      <c r="B14" s="3" t="s">
        <v>57</v>
      </c>
      <c r="C14" s="4">
        <v>45930</v>
      </c>
      <c r="D14" s="7">
        <v>722</v>
      </c>
      <c r="E14" s="3">
        <v>2</v>
      </c>
      <c r="F14" s="2">
        <v>0.35347222222222224</v>
      </c>
      <c r="G14" s="7" t="s">
        <v>56</v>
      </c>
      <c r="H14" s="7" t="s">
        <v>34</v>
      </c>
      <c r="I14" s="21">
        <f>VLOOKUP(E14,Hoja1!E:F,2,)</f>
        <v>90</v>
      </c>
      <c r="J14" s="3">
        <f>VLOOKUP(H14,Hoja1!A:C,3,)</f>
        <v>19.8</v>
      </c>
      <c r="K14" s="9">
        <f t="shared" si="1"/>
        <v>0.22</v>
      </c>
    </row>
    <row r="19" spans="4:18" ht="20.149999999999999" customHeight="1" x14ac:dyDescent="0.35"/>
    <row r="20" spans="4:18" ht="20.149999999999999" customHeight="1" x14ac:dyDescent="0.35"/>
    <row r="21" spans="4:18" ht="20.149999999999999" customHeight="1" x14ac:dyDescent="0.35"/>
    <row r="22" spans="4:18" x14ac:dyDescent="0.35">
      <c r="M22" s="15" t="str">
        <f>M1</f>
        <v>Hora Movil</v>
      </c>
      <c r="N22" s="15" t="str">
        <f t="shared" ref="N22:O26" si="2">O1</f>
        <v>Cap. Ofrecida</v>
      </c>
      <c r="O22" s="15" t="str">
        <f t="shared" si="2"/>
        <v>Ocupación</v>
      </c>
      <c r="P22" s="15" t="str">
        <f>S1</f>
        <v>%Carga</v>
      </c>
      <c r="Q22"/>
      <c r="R22"/>
    </row>
    <row r="23" spans="4:18" x14ac:dyDescent="0.35">
      <c r="M23" s="3" t="str">
        <f>M2</f>
        <v>06:30 a 06:59</v>
      </c>
      <c r="N23" s="3">
        <f t="shared" si="2"/>
        <v>360</v>
      </c>
      <c r="O23" s="3">
        <f t="shared" si="2"/>
        <v>64.8</v>
      </c>
      <c r="P23" s="9">
        <f>S2</f>
        <v>0.18</v>
      </c>
      <c r="Q23"/>
      <c r="R23"/>
    </row>
    <row r="24" spans="4:18" x14ac:dyDescent="0.35">
      <c r="M24" s="3" t="str">
        <f>M3</f>
        <v>07:00 a 07:29</v>
      </c>
      <c r="N24" s="3">
        <f t="shared" si="2"/>
        <v>270</v>
      </c>
      <c r="O24" s="3">
        <f t="shared" si="2"/>
        <v>127.8</v>
      </c>
      <c r="P24" s="9">
        <f>S3</f>
        <v>0.47333333333333333</v>
      </c>
      <c r="Q24"/>
      <c r="R24"/>
    </row>
    <row r="25" spans="4:18" x14ac:dyDescent="0.35">
      <c r="D25" s="6"/>
      <c r="E25" s="6"/>
      <c r="F25" s="17"/>
      <c r="G25" s="6"/>
      <c r="H25" s="6"/>
      <c r="I25" s="6"/>
      <c r="J25" s="6"/>
      <c r="K25" s="6"/>
      <c r="M25" s="3" t="str">
        <f t="shared" ref="M25:M26" si="3">M4</f>
        <v>07:30 a 07:59</v>
      </c>
      <c r="N25" s="3">
        <f t="shared" si="2"/>
        <v>270</v>
      </c>
      <c r="O25" s="3">
        <f t="shared" si="2"/>
        <v>93.6</v>
      </c>
      <c r="P25" s="9">
        <f>S4</f>
        <v>0.34666666666666662</v>
      </c>
      <c r="Q25"/>
      <c r="R25"/>
    </row>
    <row r="26" spans="4:18" x14ac:dyDescent="0.35">
      <c r="D26" s="6"/>
      <c r="E26" s="6"/>
      <c r="F26" s="17"/>
      <c r="G26" s="6"/>
      <c r="H26" s="6"/>
      <c r="I26" s="6"/>
      <c r="J26" s="6"/>
      <c r="K26" s="6"/>
      <c r="M26" s="3" t="str">
        <f t="shared" si="3"/>
        <v>08:00 a 08:29</v>
      </c>
      <c r="N26" s="3">
        <f t="shared" si="2"/>
        <v>270</v>
      </c>
      <c r="O26" s="3">
        <f t="shared" si="2"/>
        <v>55.8</v>
      </c>
      <c r="P26" s="9">
        <f>S5</f>
        <v>0.20666666666666667</v>
      </c>
      <c r="Q26"/>
      <c r="R26"/>
    </row>
    <row r="27" spans="4:18" x14ac:dyDescent="0.35">
      <c r="D27" s="6"/>
      <c r="E27" s="6"/>
      <c r="F27" s="17"/>
      <c r="G27" s="6"/>
      <c r="H27" s="6"/>
      <c r="I27" s="6"/>
      <c r="J27" s="6"/>
      <c r="K27" s="6"/>
      <c r="O27"/>
      <c r="P27"/>
      <c r="Q27"/>
      <c r="R27"/>
    </row>
    <row r="28" spans="4:18" x14ac:dyDescent="0.35">
      <c r="D28" s="6"/>
      <c r="E28" s="6"/>
      <c r="F28" s="17"/>
      <c r="G28" s="6"/>
      <c r="H28" s="6"/>
      <c r="I28" s="6"/>
      <c r="J28" s="6"/>
      <c r="K28" s="6"/>
    </row>
    <row r="29" spans="4:18" x14ac:dyDescent="0.35">
      <c r="D29" s="6"/>
      <c r="E29" s="6"/>
      <c r="F29" s="17"/>
      <c r="G29" s="6"/>
      <c r="H29" s="6"/>
      <c r="I29" s="6"/>
      <c r="J29" s="6"/>
      <c r="K29" s="6"/>
    </row>
    <row r="30" spans="4:18" x14ac:dyDescent="0.35">
      <c r="D30" s="6"/>
      <c r="E30" s="6"/>
      <c r="F30" s="17"/>
      <c r="G30" s="6"/>
      <c r="H30" s="6"/>
      <c r="I30" s="6"/>
      <c r="J30" s="6"/>
      <c r="K30" s="6"/>
    </row>
    <row r="31" spans="4:18" x14ac:dyDescent="0.35">
      <c r="D31" s="6"/>
      <c r="E31" s="6"/>
      <c r="F31" s="17"/>
      <c r="G31" s="6"/>
      <c r="H31" s="6"/>
      <c r="I31" s="6"/>
      <c r="J31" s="6"/>
      <c r="K31" s="6"/>
    </row>
    <row r="32" spans="4:18" x14ac:dyDescent="0.35">
      <c r="D32" s="6"/>
      <c r="E32" s="6"/>
      <c r="F32" s="17"/>
      <c r="G32" s="6"/>
      <c r="H32" s="6"/>
      <c r="I32" s="6"/>
      <c r="J32" s="6"/>
      <c r="K32" s="6"/>
    </row>
    <row r="33" spans="4:11" x14ac:dyDescent="0.35">
      <c r="D33" s="6"/>
      <c r="E33" s="6"/>
      <c r="F33" s="17"/>
      <c r="G33" s="6"/>
      <c r="H33" s="6"/>
      <c r="I33" s="6"/>
      <c r="J33" s="6"/>
      <c r="K33" s="6"/>
    </row>
    <row r="34" spans="4:11" x14ac:dyDescent="0.35">
      <c r="D34" s="6"/>
      <c r="E34" s="6"/>
      <c r="F34" s="17"/>
      <c r="G34" s="6"/>
      <c r="H34" s="6"/>
      <c r="I34" s="6"/>
      <c r="J34" s="6"/>
      <c r="K34" s="6"/>
    </row>
    <row r="35" spans="4:11" x14ac:dyDescent="0.35">
      <c r="D35" s="6"/>
      <c r="E35" s="6"/>
      <c r="F35" s="17"/>
      <c r="G35" s="6"/>
      <c r="H35" s="6"/>
      <c r="I35" s="6"/>
      <c r="J35" s="6"/>
      <c r="K35" s="6"/>
    </row>
    <row r="36" spans="4:11" x14ac:dyDescent="0.35">
      <c r="D36" s="6"/>
      <c r="E36" s="6"/>
      <c r="F36" s="17"/>
      <c r="G36" s="6"/>
      <c r="H36" s="6"/>
      <c r="I36" s="6"/>
      <c r="J36" s="6"/>
      <c r="K36" s="6"/>
    </row>
    <row r="37" spans="4:11" x14ac:dyDescent="0.35">
      <c r="D37" s="6"/>
      <c r="E37" s="6"/>
      <c r="F37" s="17"/>
      <c r="G37" s="6"/>
      <c r="H37" s="6"/>
      <c r="I37" s="6"/>
      <c r="J37" s="6"/>
      <c r="K37" s="6"/>
    </row>
  </sheetData>
  <conditionalFormatting sqref="K2:K14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0866141732283472" right="0.70866141732283472" top="0.74803149606299213" bottom="0.74803149606299213" header="0.31496062992125984" footer="0.31496062992125984"/>
  <pageSetup paperSize="9" scale="64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FC477A-40AC-4369-878C-FD8059691282}">
  <sheetPr>
    <pageSetUpPr fitToPage="1"/>
  </sheetPr>
  <dimension ref="A1:AA37"/>
  <sheetViews>
    <sheetView zoomScale="75" zoomScaleNormal="75" workbookViewId="0">
      <selection activeCell="G22" sqref="G22"/>
    </sheetView>
  </sheetViews>
  <sheetFormatPr baseColWidth="10" defaultColWidth="11.453125" defaultRowHeight="14.5" x14ac:dyDescent="0.35"/>
  <cols>
    <col min="1" max="1" width="3.453125" bestFit="1" customWidth="1"/>
    <col min="2" max="2" width="22.453125" bestFit="1" customWidth="1"/>
    <col min="3" max="3" width="13.1796875" bestFit="1" customWidth="1"/>
    <col min="4" max="4" width="11.453125" customWidth="1"/>
    <col min="5" max="5" width="11.7265625" customWidth="1"/>
    <col min="6" max="6" width="7.81640625" bestFit="1" customWidth="1"/>
    <col min="7" max="7" width="19" bestFit="1" customWidth="1"/>
    <col min="8" max="8" width="14.453125" bestFit="1" customWidth="1"/>
    <col min="9" max="11" width="15.54296875" customWidth="1"/>
    <col min="13" max="13" width="14" bestFit="1" customWidth="1"/>
    <col min="14" max="14" width="14" customWidth="1"/>
    <col min="15" max="15" width="14.453125" style="6" bestFit="1" customWidth="1"/>
    <col min="16" max="16" width="12" style="6" bestFit="1" customWidth="1"/>
    <col min="17" max="17" width="12" style="6" customWidth="1"/>
    <col min="18" max="18" width="11.453125" style="6"/>
    <col min="20" max="20" width="6.54296875" customWidth="1"/>
    <col min="21" max="21" width="12.7265625" bestFit="1" customWidth="1"/>
  </cols>
  <sheetData>
    <row r="1" spans="1:27" ht="15.5" x14ac:dyDescent="0.35">
      <c r="A1" s="7"/>
      <c r="B1" s="18" t="s">
        <v>1</v>
      </c>
      <c r="C1" s="18" t="s">
        <v>2</v>
      </c>
      <c r="D1" s="18" t="s">
        <v>3</v>
      </c>
      <c r="E1" s="18" t="s">
        <v>4</v>
      </c>
      <c r="F1" s="18" t="s">
        <v>5</v>
      </c>
      <c r="G1" s="18" t="s">
        <v>6</v>
      </c>
      <c r="H1" s="18" t="s">
        <v>7</v>
      </c>
      <c r="I1" s="19" t="s">
        <v>8</v>
      </c>
      <c r="J1" s="19" t="s">
        <v>9</v>
      </c>
      <c r="K1" s="19" t="s">
        <v>10</v>
      </c>
      <c r="M1" s="11" t="s">
        <v>11</v>
      </c>
      <c r="N1" s="11" t="s">
        <v>12</v>
      </c>
      <c r="O1" s="11" t="s">
        <v>13</v>
      </c>
      <c r="P1" s="11" t="s">
        <v>14</v>
      </c>
      <c r="Q1" s="12">
        <v>1</v>
      </c>
      <c r="R1" s="11" t="s">
        <v>15</v>
      </c>
      <c r="S1" s="11" t="s">
        <v>16</v>
      </c>
      <c r="U1" s="11" t="s">
        <v>11</v>
      </c>
      <c r="V1" s="11" t="s">
        <v>12</v>
      </c>
      <c r="W1" s="11" t="s">
        <v>13</v>
      </c>
      <c r="X1" s="11" t="s">
        <v>14</v>
      </c>
      <c r="Y1" s="12">
        <v>1</v>
      </c>
      <c r="Z1" s="11" t="s">
        <v>15</v>
      </c>
      <c r="AA1" s="11" t="s">
        <v>16</v>
      </c>
    </row>
    <row r="2" spans="1:27" x14ac:dyDescent="0.35">
      <c r="A2" s="7">
        <v>1</v>
      </c>
      <c r="B2" s="3" t="s">
        <v>58</v>
      </c>
      <c r="C2" s="4">
        <v>45930</v>
      </c>
      <c r="D2" s="3">
        <v>722</v>
      </c>
      <c r="E2" s="3">
        <v>2</v>
      </c>
      <c r="F2" s="2">
        <v>0.27361111111111114</v>
      </c>
      <c r="G2" s="3" t="s">
        <v>44</v>
      </c>
      <c r="H2" s="3" t="s">
        <v>34</v>
      </c>
      <c r="I2" s="20">
        <f>VLOOKUP(E2,Hoja1!E:F,2,)</f>
        <v>90</v>
      </c>
      <c r="J2" s="3">
        <f>VLOOKUP(H2,Hoja1!A:C,3,)</f>
        <v>19.8</v>
      </c>
      <c r="K2" s="9">
        <f>J2/I2</f>
        <v>0.22</v>
      </c>
      <c r="M2" s="3" t="s">
        <v>18</v>
      </c>
      <c r="N2" s="3" t="e">
        <f>SUM(#REF!)</f>
        <v>#REF!</v>
      </c>
      <c r="O2" s="3">
        <f>SUM(I2:I5)</f>
        <v>360</v>
      </c>
      <c r="P2" s="3">
        <f>SUM(J2:J5)</f>
        <v>86.4</v>
      </c>
      <c r="Q2" s="9">
        <v>1</v>
      </c>
      <c r="R2" s="10">
        <v>0.85</v>
      </c>
      <c r="S2" s="10">
        <f>P2/O2</f>
        <v>0.24000000000000002</v>
      </c>
      <c r="U2" s="3" t="s">
        <v>19</v>
      </c>
      <c r="V2" s="3" t="e">
        <f t="shared" ref="V2:X4" si="0">SUM(N2:N3)</f>
        <v>#REF!</v>
      </c>
      <c r="W2" s="3">
        <f>SUM(O2:O3)</f>
        <v>630</v>
      </c>
      <c r="X2" s="3">
        <f t="shared" si="0"/>
        <v>160.19999999999999</v>
      </c>
      <c r="Y2" s="9">
        <v>1</v>
      </c>
      <c r="Z2" s="10">
        <v>0.85</v>
      </c>
      <c r="AA2" s="10">
        <f>(X2/W2)</f>
        <v>0.25428571428571428</v>
      </c>
    </row>
    <row r="3" spans="1:27" x14ac:dyDescent="0.35">
      <c r="A3" s="7">
        <v>2</v>
      </c>
      <c r="B3" s="3" t="s">
        <v>58</v>
      </c>
      <c r="C3" s="4">
        <v>45930</v>
      </c>
      <c r="D3" s="3">
        <v>722</v>
      </c>
      <c r="E3" s="3">
        <v>2</v>
      </c>
      <c r="F3" s="2">
        <v>0.27777777777777779</v>
      </c>
      <c r="G3" s="3" t="s">
        <v>45</v>
      </c>
      <c r="H3" s="3" t="s">
        <v>34</v>
      </c>
      <c r="I3" s="20">
        <f>VLOOKUP(E3,Hoja1!E:F,2,)</f>
        <v>90</v>
      </c>
      <c r="J3" s="3">
        <f>VLOOKUP(H3,Hoja1!A:C,3,)</f>
        <v>19.8</v>
      </c>
      <c r="K3" s="9">
        <f t="shared" ref="K3:K14" si="1">J3/I3</f>
        <v>0.22</v>
      </c>
      <c r="M3" s="3" t="s">
        <v>20</v>
      </c>
      <c r="N3" s="3" t="e">
        <f>SUM(#REF!)</f>
        <v>#REF!</v>
      </c>
      <c r="O3" s="3">
        <f>SUM(I6:I8)</f>
        <v>270</v>
      </c>
      <c r="P3" s="3">
        <f>SUM(J6:J8)</f>
        <v>73.8</v>
      </c>
      <c r="Q3" s="9">
        <v>1</v>
      </c>
      <c r="R3" s="10">
        <v>0.85</v>
      </c>
      <c r="S3" s="10">
        <f>P3/O3</f>
        <v>0.27333333333333332</v>
      </c>
      <c r="U3" s="3" t="s">
        <v>21</v>
      </c>
      <c r="V3" s="3" t="e">
        <f>SUM(N3:N4)</f>
        <v>#REF!</v>
      </c>
      <c r="W3" s="3">
        <f t="shared" si="0"/>
        <v>540</v>
      </c>
      <c r="X3" s="3">
        <f>SUM(P3:P4)</f>
        <v>174.6</v>
      </c>
      <c r="Y3" s="9">
        <v>1</v>
      </c>
      <c r="Z3" s="10">
        <v>0.85</v>
      </c>
      <c r="AA3" s="14">
        <f>(X3/W3)</f>
        <v>0.32333333333333331</v>
      </c>
    </row>
    <row r="4" spans="1:27" x14ac:dyDescent="0.35">
      <c r="A4" s="7">
        <v>3</v>
      </c>
      <c r="B4" s="3" t="s">
        <v>58</v>
      </c>
      <c r="C4" s="4">
        <v>45930</v>
      </c>
      <c r="D4" s="3">
        <v>722</v>
      </c>
      <c r="E4" s="3">
        <v>2</v>
      </c>
      <c r="F4" s="2">
        <v>0.28263888888888888</v>
      </c>
      <c r="G4" s="3" t="s">
        <v>46</v>
      </c>
      <c r="H4" s="3" t="s">
        <v>34</v>
      </c>
      <c r="I4" s="20">
        <f>VLOOKUP(E4,Hoja1!E:F,2,)</f>
        <v>90</v>
      </c>
      <c r="J4" s="3">
        <f>VLOOKUP(H4,Hoja1!A:C,3,)</f>
        <v>19.8</v>
      </c>
      <c r="K4" s="9">
        <f t="shared" si="1"/>
        <v>0.22</v>
      </c>
      <c r="M4" s="3" t="s">
        <v>23</v>
      </c>
      <c r="N4" s="3" t="e">
        <f>SUM(#REF!)</f>
        <v>#REF!</v>
      </c>
      <c r="O4" s="3">
        <f>SUM(I9:I11)</f>
        <v>270</v>
      </c>
      <c r="P4" s="3">
        <f>SUM(J9:J11)</f>
        <v>100.8</v>
      </c>
      <c r="Q4" s="9">
        <v>1</v>
      </c>
      <c r="R4" s="10">
        <v>0.85</v>
      </c>
      <c r="S4" s="10">
        <f>P4/O4</f>
        <v>0.37333333333333335</v>
      </c>
      <c r="U4" s="3" t="s">
        <v>24</v>
      </c>
      <c r="V4" s="3" t="e">
        <f>SUM(N4:N5)</f>
        <v>#REF!</v>
      </c>
      <c r="W4" s="3">
        <f t="shared" si="0"/>
        <v>540</v>
      </c>
      <c r="X4" s="3">
        <f t="shared" si="0"/>
        <v>194.39999999999998</v>
      </c>
      <c r="Y4" s="9">
        <v>1</v>
      </c>
      <c r="Z4" s="10">
        <v>0.85</v>
      </c>
      <c r="AA4" s="10">
        <f>(X4/W4)</f>
        <v>0.35999999999999993</v>
      </c>
    </row>
    <row r="5" spans="1:27" x14ac:dyDescent="0.35">
      <c r="A5" s="7">
        <v>4</v>
      </c>
      <c r="B5" s="3" t="s">
        <v>58</v>
      </c>
      <c r="C5" s="4">
        <v>45930</v>
      </c>
      <c r="D5" s="3">
        <v>722</v>
      </c>
      <c r="E5" s="3">
        <v>2</v>
      </c>
      <c r="F5" s="2">
        <v>0.28888888888888886</v>
      </c>
      <c r="G5" s="3" t="s">
        <v>47</v>
      </c>
      <c r="H5" s="3">
        <v>2</v>
      </c>
      <c r="I5" s="20">
        <f>VLOOKUP(E5,Hoja1!E:F,2,)</f>
        <v>90</v>
      </c>
      <c r="J5" s="3">
        <f>VLOOKUP(H5,Hoja1!A:C,3,)</f>
        <v>27</v>
      </c>
      <c r="K5" s="9">
        <f t="shared" si="1"/>
        <v>0.3</v>
      </c>
      <c r="M5" s="3" t="s">
        <v>25</v>
      </c>
      <c r="N5" s="3" t="e">
        <f>SUM(#REF!)</f>
        <v>#REF!</v>
      </c>
      <c r="O5" s="3">
        <f>SUM(I12:I14)</f>
        <v>270</v>
      </c>
      <c r="P5" s="3">
        <f>SUM(J12:J14)</f>
        <v>93.6</v>
      </c>
      <c r="Q5" s="9">
        <v>1</v>
      </c>
      <c r="R5" s="10">
        <v>0.85</v>
      </c>
      <c r="S5" s="10">
        <f>P5/O5</f>
        <v>0.34666666666666662</v>
      </c>
    </row>
    <row r="6" spans="1:27" x14ac:dyDescent="0.35">
      <c r="A6" s="7">
        <v>5</v>
      </c>
      <c r="B6" s="3" t="s">
        <v>58</v>
      </c>
      <c r="C6" s="4">
        <v>45930</v>
      </c>
      <c r="D6" s="3">
        <v>722</v>
      </c>
      <c r="E6" s="3">
        <v>2</v>
      </c>
      <c r="F6" s="2">
        <v>0.29375000000000001</v>
      </c>
      <c r="G6" s="3" t="s">
        <v>48</v>
      </c>
      <c r="H6" s="3">
        <v>2</v>
      </c>
      <c r="I6" s="21">
        <f>VLOOKUP(E6,Hoja1!E:F,2,)</f>
        <v>90</v>
      </c>
      <c r="J6" s="3">
        <f>VLOOKUP(H6,Hoja1!A:C,3,)</f>
        <v>27</v>
      </c>
      <c r="K6" s="9">
        <f t="shared" si="1"/>
        <v>0.3</v>
      </c>
    </row>
    <row r="7" spans="1:27" x14ac:dyDescent="0.35">
      <c r="A7" s="7">
        <v>6</v>
      </c>
      <c r="B7" s="3" t="s">
        <v>58</v>
      </c>
      <c r="C7" s="4">
        <v>45930</v>
      </c>
      <c r="D7" s="3">
        <v>722</v>
      </c>
      <c r="E7" s="3">
        <v>2</v>
      </c>
      <c r="F7" s="2">
        <v>0.30138888888888887</v>
      </c>
      <c r="G7" s="3" t="s">
        <v>49</v>
      </c>
      <c r="H7" s="3">
        <v>2</v>
      </c>
      <c r="I7" s="21">
        <f>VLOOKUP(E7,Hoja1!E:F,2,)</f>
        <v>90</v>
      </c>
      <c r="J7" s="3">
        <f>VLOOKUP(H7,Hoja1!A:C,3,)</f>
        <v>27</v>
      </c>
      <c r="K7" s="9">
        <f t="shared" si="1"/>
        <v>0.3</v>
      </c>
    </row>
    <row r="8" spans="1:27" x14ac:dyDescent="0.35">
      <c r="A8" s="7">
        <v>7</v>
      </c>
      <c r="B8" s="3" t="s">
        <v>58</v>
      </c>
      <c r="C8" s="4">
        <v>45930</v>
      </c>
      <c r="D8" s="3">
        <v>722</v>
      </c>
      <c r="E8" s="3">
        <v>2</v>
      </c>
      <c r="F8" s="2">
        <v>0.30763888888888891</v>
      </c>
      <c r="G8" s="3" t="s">
        <v>50</v>
      </c>
      <c r="H8" s="3" t="s">
        <v>34</v>
      </c>
      <c r="I8" s="21">
        <f>VLOOKUP(E8,Hoja1!E:F,2,)</f>
        <v>90</v>
      </c>
      <c r="J8" s="3">
        <f>VLOOKUP(H8,Hoja1!A:C,3,)</f>
        <v>19.8</v>
      </c>
      <c r="K8" s="9">
        <f t="shared" si="1"/>
        <v>0.22</v>
      </c>
    </row>
    <row r="9" spans="1:27" x14ac:dyDescent="0.35">
      <c r="A9" s="7">
        <v>8</v>
      </c>
      <c r="B9" s="3" t="s">
        <v>58</v>
      </c>
      <c r="C9" s="4">
        <v>45930</v>
      </c>
      <c r="D9" s="3">
        <v>722</v>
      </c>
      <c r="E9" s="3">
        <v>2</v>
      </c>
      <c r="F9" s="2">
        <v>0.31874999999999998</v>
      </c>
      <c r="G9" s="16" t="s">
        <v>51</v>
      </c>
      <c r="H9" s="3">
        <v>3</v>
      </c>
      <c r="I9" s="20">
        <f>VLOOKUP(E9,Hoja1!E:F,2,)</f>
        <v>90</v>
      </c>
      <c r="J9" s="3">
        <f>VLOOKUP(H9,Hoja1!A:C,3,)</f>
        <v>54</v>
      </c>
      <c r="K9" s="9">
        <f t="shared" si="1"/>
        <v>0.6</v>
      </c>
    </row>
    <row r="10" spans="1:27" x14ac:dyDescent="0.35">
      <c r="A10" s="7">
        <v>9</v>
      </c>
      <c r="B10" s="3" t="s">
        <v>58</v>
      </c>
      <c r="C10" s="4">
        <v>45930</v>
      </c>
      <c r="D10" s="7">
        <v>722</v>
      </c>
      <c r="E10" s="3">
        <v>2</v>
      </c>
      <c r="F10" s="2">
        <v>0.3215277777777778</v>
      </c>
      <c r="G10" s="7" t="s">
        <v>52</v>
      </c>
      <c r="H10" s="7" t="s">
        <v>34</v>
      </c>
      <c r="I10" s="20">
        <f>VLOOKUP(E10,Hoja1!E:F,2,)</f>
        <v>90</v>
      </c>
      <c r="J10" s="3">
        <f>VLOOKUP(H10,Hoja1!A:C,3,)</f>
        <v>19.8</v>
      </c>
      <c r="K10" s="9">
        <f>J10/I10</f>
        <v>0.22</v>
      </c>
    </row>
    <row r="11" spans="1:27" x14ac:dyDescent="0.35">
      <c r="A11" s="7">
        <v>10</v>
      </c>
      <c r="B11" s="3" t="s">
        <v>58</v>
      </c>
      <c r="C11" s="4">
        <v>45930</v>
      </c>
      <c r="D11" s="7">
        <v>722</v>
      </c>
      <c r="E11" s="3">
        <v>2</v>
      </c>
      <c r="F11" s="2">
        <v>0.32777777777777778</v>
      </c>
      <c r="G11" s="7" t="s">
        <v>53</v>
      </c>
      <c r="H11" s="7">
        <v>2</v>
      </c>
      <c r="I11" s="20">
        <f>VLOOKUP(E11,Hoja1!E:F,2,)</f>
        <v>90</v>
      </c>
      <c r="J11" s="3">
        <f>VLOOKUP(H11,Hoja1!A:C,3,)</f>
        <v>27</v>
      </c>
      <c r="K11" s="9">
        <f t="shared" si="1"/>
        <v>0.3</v>
      </c>
    </row>
    <row r="12" spans="1:27" x14ac:dyDescent="0.35">
      <c r="A12" s="7">
        <v>11</v>
      </c>
      <c r="B12" s="3" t="s">
        <v>58</v>
      </c>
      <c r="C12" s="4">
        <v>45930</v>
      </c>
      <c r="D12" s="7">
        <v>722</v>
      </c>
      <c r="E12" s="3">
        <v>2</v>
      </c>
      <c r="F12" s="2">
        <v>0.33680555555555558</v>
      </c>
      <c r="G12" s="7" t="s">
        <v>54</v>
      </c>
      <c r="H12" s="7">
        <v>3</v>
      </c>
      <c r="I12" s="21">
        <f>VLOOKUP(E12,Hoja1!E:F,2,)</f>
        <v>90</v>
      </c>
      <c r="J12" s="3">
        <f>VLOOKUP(H12,Hoja1!A:C,3,)</f>
        <v>54</v>
      </c>
      <c r="K12" s="9">
        <f t="shared" si="1"/>
        <v>0.6</v>
      </c>
    </row>
    <row r="13" spans="1:27" x14ac:dyDescent="0.35">
      <c r="A13" s="7">
        <v>12</v>
      </c>
      <c r="B13" s="3" t="s">
        <v>58</v>
      </c>
      <c r="C13" s="4">
        <v>45930</v>
      </c>
      <c r="D13" s="7">
        <v>722</v>
      </c>
      <c r="E13" s="3">
        <v>2</v>
      </c>
      <c r="F13" s="2">
        <v>0.34722222222222221</v>
      </c>
      <c r="G13" s="7" t="s">
        <v>55</v>
      </c>
      <c r="H13" s="7" t="s">
        <v>34</v>
      </c>
      <c r="I13" s="21">
        <f>VLOOKUP(E13,Hoja1!E:F,2,)</f>
        <v>90</v>
      </c>
      <c r="J13" s="3">
        <f>VLOOKUP(H13,Hoja1!A:C,3,)</f>
        <v>19.8</v>
      </c>
      <c r="K13" s="9">
        <f t="shared" si="1"/>
        <v>0.22</v>
      </c>
    </row>
    <row r="14" spans="1:27" x14ac:dyDescent="0.35">
      <c r="A14" s="7">
        <v>13</v>
      </c>
      <c r="B14" s="3" t="s">
        <v>58</v>
      </c>
      <c r="C14" s="4">
        <v>45930</v>
      </c>
      <c r="D14" s="7">
        <v>722</v>
      </c>
      <c r="E14" s="3">
        <v>2</v>
      </c>
      <c r="F14" s="2">
        <v>0.35347222222222224</v>
      </c>
      <c r="G14" s="7" t="s">
        <v>56</v>
      </c>
      <c r="H14" s="7" t="s">
        <v>34</v>
      </c>
      <c r="I14" s="21">
        <f>VLOOKUP(E14,Hoja1!E:F,2,)</f>
        <v>90</v>
      </c>
      <c r="J14" s="3">
        <f>VLOOKUP(H14,Hoja1!A:C,3,)</f>
        <v>19.8</v>
      </c>
      <c r="K14" s="9">
        <f t="shared" si="1"/>
        <v>0.22</v>
      </c>
    </row>
    <row r="19" spans="4:18" ht="20.149999999999999" customHeight="1" x14ac:dyDescent="0.35"/>
    <row r="20" spans="4:18" ht="20.149999999999999" customHeight="1" x14ac:dyDescent="0.35"/>
    <row r="21" spans="4:18" ht="20.149999999999999" customHeight="1" x14ac:dyDescent="0.35"/>
    <row r="22" spans="4:18" x14ac:dyDescent="0.35">
      <c r="M22" s="15" t="str">
        <f>M1</f>
        <v>Hora Movil</v>
      </c>
      <c r="N22" s="15" t="str">
        <f t="shared" ref="N22:O26" si="2">O1</f>
        <v>Cap. Ofrecida</v>
      </c>
      <c r="O22" s="15" t="str">
        <f t="shared" si="2"/>
        <v>Ocupación</v>
      </c>
      <c r="P22" s="15" t="str">
        <f>S1</f>
        <v>%Carga</v>
      </c>
      <c r="Q22"/>
      <c r="R22"/>
    </row>
    <row r="23" spans="4:18" x14ac:dyDescent="0.35">
      <c r="M23" s="3" t="str">
        <f>M2</f>
        <v>06:30 a 06:59</v>
      </c>
      <c r="N23" s="3">
        <f t="shared" si="2"/>
        <v>360</v>
      </c>
      <c r="O23" s="3">
        <f t="shared" si="2"/>
        <v>86.4</v>
      </c>
      <c r="P23" s="9">
        <f>S2</f>
        <v>0.24000000000000002</v>
      </c>
      <c r="Q23"/>
      <c r="R23"/>
    </row>
    <row r="24" spans="4:18" x14ac:dyDescent="0.35">
      <c r="M24" s="3" t="str">
        <f>M3</f>
        <v>07:00 a 07:29</v>
      </c>
      <c r="N24" s="3">
        <f t="shared" si="2"/>
        <v>270</v>
      </c>
      <c r="O24" s="3">
        <f t="shared" si="2"/>
        <v>73.8</v>
      </c>
      <c r="P24" s="9">
        <f>S3</f>
        <v>0.27333333333333332</v>
      </c>
      <c r="Q24"/>
      <c r="R24"/>
    </row>
    <row r="25" spans="4:18" x14ac:dyDescent="0.35">
      <c r="D25" s="6"/>
      <c r="E25" s="6"/>
      <c r="F25" s="17"/>
      <c r="G25" s="6"/>
      <c r="H25" s="6"/>
      <c r="I25" s="6"/>
      <c r="J25" s="6"/>
      <c r="K25" s="6"/>
      <c r="M25" s="3" t="str">
        <f t="shared" ref="M25:M26" si="3">M4</f>
        <v>07:30 a 07:59</v>
      </c>
      <c r="N25" s="3">
        <f t="shared" si="2"/>
        <v>270</v>
      </c>
      <c r="O25" s="3">
        <f t="shared" si="2"/>
        <v>100.8</v>
      </c>
      <c r="P25" s="9">
        <f>S4</f>
        <v>0.37333333333333335</v>
      </c>
      <c r="Q25"/>
      <c r="R25"/>
    </row>
    <row r="26" spans="4:18" x14ac:dyDescent="0.35">
      <c r="D26" s="6"/>
      <c r="E26" s="6"/>
      <c r="F26" s="17"/>
      <c r="G26" s="6"/>
      <c r="H26" s="6"/>
      <c r="I26" s="6"/>
      <c r="J26" s="6"/>
      <c r="K26" s="6"/>
      <c r="M26" s="3" t="str">
        <f t="shared" si="3"/>
        <v>08:00 a 08:29</v>
      </c>
      <c r="N26" s="3">
        <f t="shared" si="2"/>
        <v>270</v>
      </c>
      <c r="O26" s="3">
        <f t="shared" si="2"/>
        <v>93.6</v>
      </c>
      <c r="P26" s="9">
        <f>S5</f>
        <v>0.34666666666666662</v>
      </c>
      <c r="Q26"/>
      <c r="R26"/>
    </row>
    <row r="27" spans="4:18" x14ac:dyDescent="0.35">
      <c r="D27" s="6"/>
      <c r="E27" s="6"/>
      <c r="F27" s="17"/>
      <c r="G27" s="6"/>
      <c r="H27" s="6"/>
      <c r="I27" s="6"/>
      <c r="J27" s="6"/>
      <c r="K27" s="6"/>
      <c r="O27"/>
      <c r="P27"/>
      <c r="Q27"/>
      <c r="R27"/>
    </row>
    <row r="28" spans="4:18" x14ac:dyDescent="0.35">
      <c r="D28" s="6"/>
      <c r="E28" s="6"/>
      <c r="F28" s="17"/>
      <c r="G28" s="6"/>
      <c r="H28" s="6"/>
      <c r="I28" s="6"/>
      <c r="J28" s="6"/>
      <c r="K28" s="6"/>
    </row>
    <row r="29" spans="4:18" x14ac:dyDescent="0.35">
      <c r="D29" s="6"/>
      <c r="E29" s="6"/>
      <c r="F29" s="17"/>
      <c r="G29" s="6"/>
      <c r="H29" s="6"/>
      <c r="I29" s="6"/>
      <c r="J29" s="6"/>
      <c r="K29" s="6"/>
    </row>
    <row r="30" spans="4:18" x14ac:dyDescent="0.35">
      <c r="D30" s="6"/>
      <c r="E30" s="6"/>
      <c r="F30" s="17"/>
      <c r="G30" s="6"/>
      <c r="H30" s="6"/>
      <c r="I30" s="6"/>
      <c r="J30" s="6"/>
      <c r="K30" s="6"/>
    </row>
    <row r="31" spans="4:18" x14ac:dyDescent="0.35">
      <c r="D31" s="6"/>
      <c r="E31" s="6"/>
      <c r="F31" s="17"/>
      <c r="G31" s="6"/>
      <c r="H31" s="6"/>
      <c r="I31" s="6"/>
      <c r="J31" s="6"/>
      <c r="K31" s="6"/>
    </row>
    <row r="32" spans="4:18" x14ac:dyDescent="0.35">
      <c r="D32" s="6"/>
      <c r="E32" s="6"/>
      <c r="F32" s="17"/>
      <c r="G32" s="6"/>
      <c r="H32" s="6"/>
      <c r="I32" s="6"/>
      <c r="J32" s="6"/>
      <c r="K32" s="6"/>
    </row>
    <row r="33" spans="4:11" x14ac:dyDescent="0.35">
      <c r="D33" s="6"/>
      <c r="E33" s="6"/>
      <c r="F33" s="17"/>
      <c r="G33" s="6"/>
      <c r="H33" s="6"/>
      <c r="I33" s="6"/>
      <c r="J33" s="6"/>
      <c r="K33" s="6"/>
    </row>
    <row r="34" spans="4:11" x14ac:dyDescent="0.35">
      <c r="D34" s="6"/>
      <c r="E34" s="6"/>
      <c r="F34" s="17"/>
      <c r="G34" s="6"/>
      <c r="H34" s="6"/>
      <c r="I34" s="6"/>
      <c r="J34" s="6"/>
      <c r="K34" s="6"/>
    </row>
    <row r="35" spans="4:11" x14ac:dyDescent="0.35">
      <c r="D35" s="6"/>
      <c r="E35" s="6"/>
      <c r="F35" s="17"/>
      <c r="G35" s="6"/>
      <c r="H35" s="6"/>
      <c r="I35" s="6"/>
      <c r="J35" s="6"/>
      <c r="K35" s="6"/>
    </row>
    <row r="36" spans="4:11" x14ac:dyDescent="0.35">
      <c r="D36" s="6"/>
      <c r="E36" s="6"/>
      <c r="F36" s="17"/>
      <c r="G36" s="6"/>
      <c r="H36" s="6"/>
      <c r="I36" s="6"/>
      <c r="J36" s="6"/>
      <c r="K36" s="6"/>
    </row>
    <row r="37" spans="4:11" x14ac:dyDescent="0.35">
      <c r="D37" s="6"/>
      <c r="E37" s="6"/>
      <c r="F37" s="17"/>
      <c r="G37" s="6"/>
      <c r="H37" s="6"/>
      <c r="I37" s="6"/>
      <c r="J37" s="6"/>
      <c r="K37" s="6"/>
    </row>
  </sheetData>
  <conditionalFormatting sqref="K2:K14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0866141732283472" right="0.70866141732283472" top="0.74803149606299213" bottom="0.74803149606299213" header="0.31496062992125984" footer="0.31496062992125984"/>
  <pageSetup paperSize="9" scale="64" fitToHeight="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B28B24-3BC2-4C26-97A7-84451F382B51}">
  <dimension ref="A1:F11"/>
  <sheetViews>
    <sheetView workbookViewId="0">
      <selection activeCell="A11" sqref="A11:C11"/>
    </sheetView>
  </sheetViews>
  <sheetFormatPr baseColWidth="10" defaultColWidth="11.453125" defaultRowHeight="14.5" x14ac:dyDescent="0.35"/>
  <cols>
    <col min="1" max="1" width="11.453125" style="5"/>
    <col min="2" max="2" width="11.453125" style="6"/>
    <col min="3" max="3" width="10.81640625" style="6"/>
    <col min="5" max="5" width="11.453125" style="6"/>
    <col min="6" max="6" width="13.54296875" style="6" bestFit="1" customWidth="1"/>
  </cols>
  <sheetData>
    <row r="1" spans="1:6" x14ac:dyDescent="0.35">
      <c r="A1" s="7" t="s">
        <v>29</v>
      </c>
      <c r="B1" s="3" t="s">
        <v>30</v>
      </c>
      <c r="C1" s="6" t="s">
        <v>31</v>
      </c>
      <c r="E1" s="3" t="s">
        <v>32</v>
      </c>
      <c r="F1" s="3" t="s">
        <v>8</v>
      </c>
    </row>
    <row r="2" spans="1:6" x14ac:dyDescent="0.35">
      <c r="A2" s="7">
        <v>0</v>
      </c>
      <c r="B2" s="3">
        <v>0</v>
      </c>
      <c r="C2" s="3">
        <f>D2*90</f>
        <v>0</v>
      </c>
      <c r="D2" s="13">
        <f>B2/150</f>
        <v>0</v>
      </c>
      <c r="E2" s="3">
        <v>1</v>
      </c>
      <c r="F2" s="3">
        <v>150</v>
      </c>
    </row>
    <row r="3" spans="1:6" x14ac:dyDescent="0.35">
      <c r="A3" s="7" t="s">
        <v>33</v>
      </c>
      <c r="B3" s="3">
        <v>15</v>
      </c>
      <c r="C3" s="3">
        <f t="shared" ref="C3:C11" si="0">D3*90</f>
        <v>9</v>
      </c>
      <c r="D3" s="13">
        <f t="shared" ref="D3:D11" si="1">B3/150</f>
        <v>0.1</v>
      </c>
      <c r="E3" s="3">
        <v>2</v>
      </c>
      <c r="F3" s="3">
        <v>90</v>
      </c>
    </row>
    <row r="4" spans="1:6" x14ac:dyDescent="0.35">
      <c r="A4" s="7" t="s">
        <v>34</v>
      </c>
      <c r="B4" s="3">
        <v>33</v>
      </c>
      <c r="C4" s="3">
        <f t="shared" si="0"/>
        <v>19.8</v>
      </c>
      <c r="D4" s="13">
        <f t="shared" si="1"/>
        <v>0.22</v>
      </c>
      <c r="E4" s="3">
        <v>3</v>
      </c>
      <c r="F4" s="3">
        <v>50</v>
      </c>
    </row>
    <row r="5" spans="1:6" x14ac:dyDescent="0.35">
      <c r="A5" s="7">
        <v>2</v>
      </c>
      <c r="B5" s="3">
        <v>45</v>
      </c>
      <c r="C5" s="3">
        <f t="shared" si="0"/>
        <v>27</v>
      </c>
      <c r="D5" s="13">
        <f t="shared" si="1"/>
        <v>0.3</v>
      </c>
      <c r="E5" s="3">
        <v>4</v>
      </c>
      <c r="F5" s="3">
        <v>77</v>
      </c>
    </row>
    <row r="6" spans="1:6" x14ac:dyDescent="0.35">
      <c r="A6" s="7">
        <v>3</v>
      </c>
      <c r="B6" s="3">
        <v>90</v>
      </c>
      <c r="C6" s="3">
        <f t="shared" si="0"/>
        <v>54</v>
      </c>
      <c r="D6" s="13">
        <f t="shared" si="1"/>
        <v>0.6</v>
      </c>
      <c r="E6" s="3">
        <v>5</v>
      </c>
      <c r="F6" s="3">
        <v>77</v>
      </c>
    </row>
    <row r="7" spans="1:6" x14ac:dyDescent="0.35">
      <c r="A7" s="7" t="s">
        <v>27</v>
      </c>
      <c r="B7" s="3">
        <v>110</v>
      </c>
      <c r="C7" s="3">
        <f t="shared" si="0"/>
        <v>66</v>
      </c>
      <c r="D7" s="13">
        <f t="shared" si="1"/>
        <v>0.73333333333333328</v>
      </c>
      <c r="E7" s="3">
        <v>6</v>
      </c>
      <c r="F7" s="3">
        <v>90</v>
      </c>
    </row>
    <row r="8" spans="1:6" x14ac:dyDescent="0.35">
      <c r="A8" s="7" t="s">
        <v>26</v>
      </c>
      <c r="B8" s="3">
        <v>110</v>
      </c>
      <c r="C8" s="3">
        <f t="shared" si="0"/>
        <v>66</v>
      </c>
      <c r="D8" s="13">
        <f t="shared" si="1"/>
        <v>0.73333333333333328</v>
      </c>
    </row>
    <row r="9" spans="1:6" x14ac:dyDescent="0.35">
      <c r="A9" s="7" t="s">
        <v>28</v>
      </c>
      <c r="B9" s="3">
        <v>130</v>
      </c>
      <c r="C9" s="3">
        <f t="shared" si="0"/>
        <v>78</v>
      </c>
      <c r="D9" s="13">
        <f t="shared" si="1"/>
        <v>0.8666666666666667</v>
      </c>
    </row>
    <row r="10" spans="1:6" x14ac:dyDescent="0.35">
      <c r="A10" s="7">
        <v>5</v>
      </c>
      <c r="B10" s="3">
        <v>140</v>
      </c>
      <c r="C10" s="3">
        <f t="shared" si="0"/>
        <v>84</v>
      </c>
      <c r="D10" s="13">
        <f t="shared" si="1"/>
        <v>0.93333333333333335</v>
      </c>
    </row>
    <row r="11" spans="1:6" x14ac:dyDescent="0.35">
      <c r="A11" s="7" t="s">
        <v>22</v>
      </c>
      <c r="B11" s="3">
        <v>150</v>
      </c>
      <c r="C11" s="3">
        <f t="shared" si="0"/>
        <v>90</v>
      </c>
      <c r="D11" s="13">
        <f t="shared" si="1"/>
        <v>1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13b9520-670d-482f-8816-2d26b29eb0ad">
      <Terms xmlns="http://schemas.microsoft.com/office/infopath/2007/PartnerControls"/>
    </lcf76f155ced4ddcb4097134ff3c332f>
    <TaxCatchAll xmlns="57014138-723a-4552-b1be-d16d25732a53" xsi:nil="true"/>
  </documentManagement>
</p:properties>
</file>

<file path=customXml/item2.xml>��< ? x m l   v e r s i o n = " 1 . 0 "   e n c o d i n g = " u t f - 1 6 " ? > < D a t a M a s h u p   x m l n s = " h t t p : / / s c h e m a s . m i c r o s o f t . c o m / D a t a M a s h u p " > A A A A A B Q D A A B Q S w M E F A A C A A g A O k 8 H V 1 f v X q S k A A A A 9 g A A A B I A H A B D b 2 5 m a W c v U G F j a 2 F n Z S 5 4 b W w g o h g A K K A U A A A A A A A A A A A A A A A A A A A A A A A A A A A A h Y + 9 D o I w G E V f h X S n P 8 i g 5 K M M r J C Y m B j X p l R o h G J o s b y b g 4 / k K 4 h R 1 M 3 x n n u G e + / X G 2 R T 1 w Y X N V j d m x Q x T F G g j O w r b e o U j e 4 Y r l H G Y S v k S d Q q m G V j k 8 l W K W q c O y e E e O + x X + F + q E l E K S O H s t j J R n U C f W T 9 X w 6 1 s U 4 Y q R C H / W s M j z B j G x z T G F M g C 4 R S m 6 8 Q z X u f 7 Q + E f G z d O C i u b J g X Q J Y I 5 P 2 B P w B Q S w M E F A A C A A g A O k 8 H V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D p P B 1 c o i k e 4 D g A A A B E A A A A T A B w A R m 9 y b X V s Y X M v U 2 V j d G l v b j E u b S C i G A A o o B Q A A A A A A A A A A A A A A A A A A A A A A A A A A A A r T k 0 u y c z P U w i G 0 I b W A F B L A Q I t A B Q A A g A I A D p P B 1 d X 7 1 6 k p A A A A P Y A A A A S A A A A A A A A A A A A A A A A A A A A A A B D b 2 5 m a W c v U G F j a 2 F n Z S 5 4 b W x Q S w E C L Q A U A A I A C A A 6 T w d X D 8 r p q 6 Q A A A D p A A A A E w A A A A A A A A A A A A A A A A D w A A A A W 0 N v b n R l b n R f V H l w Z X N d L n h t b F B L A Q I t A B Q A A g A I A D p P B 1 c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r E v 1 B Z L y 5 S a 3 w U R K / h Y x h A A A A A A I A A A A A A A N m A A D A A A A A E A A A A K n j L + K B 3 y Q e e p 2 l J 9 v V 6 n w A A A A A B I A A A K A A A A A Q A A A A 8 I Z U t Z t + h q a B L g T G y G 5 K / F A A A A D V E V 3 X 5 k 8 a F 2 L r y E E K p + G f / 5 5 d p 4 G A Z u + n 4 G S w M 3 O r V 4 D W L k 6 B 2 s 6 m 1 O 8 b Q t T g C F o r A e j A X n c I u u p 5 X Z j 9 I V p 6 w c H E h S l 6 H y U 6 j c s z Q v H h 2 R Q A A A D n A n B Y j 7 1 E J 0 i R Z t r 5 k R T 7 L V a s 8 Q = = < / D a t a M a s h u p > 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147A5680AD32E40B85416387CD348AC" ma:contentTypeVersion="19" ma:contentTypeDescription="Crear nuevo documento." ma:contentTypeScope="" ma:versionID="7a5b936956f138f1c65d485492236361">
  <xsd:schema xmlns:xsd="http://www.w3.org/2001/XMLSchema" xmlns:xs="http://www.w3.org/2001/XMLSchema" xmlns:p="http://schemas.microsoft.com/office/2006/metadata/properties" xmlns:ns2="e13b9520-670d-482f-8816-2d26b29eb0ad" xmlns:ns3="57014138-723a-4552-b1be-d16d25732a53" targetNamespace="http://schemas.microsoft.com/office/2006/metadata/properties" ma:root="true" ma:fieldsID="db9f7b3073bbe820d437288b16f18eb3" ns2:_="" ns3:_="">
    <xsd:import namespace="e13b9520-670d-482f-8816-2d26b29eb0ad"/>
    <xsd:import namespace="57014138-723a-4552-b1be-d16d25732a5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3b9520-670d-482f-8816-2d26b29eb0a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Etiquetas de imagen" ma:readOnly="false" ma:fieldId="{5cf76f15-5ced-4ddc-b409-7134ff3c332f}" ma:taxonomyMulti="true" ma:sspId="755bb865-84eb-4962-9f5f-ea22b72842c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014138-723a-4552-b1be-d16d25732a53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0e5e2287-4017-48d1-9d38-f3e47d6a5d48}" ma:internalName="TaxCatchAll" ma:showField="CatchAllData" ma:web="57014138-723a-4552-b1be-d16d25732a5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DAEDB56-2D89-4041-BFE3-0BA7D90F0F89}">
  <ds:schemaRefs>
    <ds:schemaRef ds:uri="http://schemas.microsoft.com/office/2006/metadata/properties"/>
    <ds:schemaRef ds:uri="http://schemas.microsoft.com/office/infopath/2007/PartnerControls"/>
    <ds:schemaRef ds:uri="e13b9520-670d-482f-8816-2d26b29eb0ad"/>
    <ds:schemaRef ds:uri="57014138-723a-4552-b1be-d16d25732a53"/>
  </ds:schemaRefs>
</ds:datastoreItem>
</file>

<file path=customXml/itemProps2.xml><?xml version="1.0" encoding="utf-8"?>
<ds:datastoreItem xmlns:ds="http://schemas.openxmlformats.org/officeDocument/2006/customXml" ds:itemID="{3F800BA3-3771-4DAE-865D-0D92DF137E3B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65D45031-8A09-45BC-AE4A-44A673555385}"/>
</file>

<file path=customXml/itemProps4.xml><?xml version="1.0" encoding="utf-8"?>
<ds:datastoreItem xmlns:ds="http://schemas.openxmlformats.org/officeDocument/2006/customXml" ds:itemID="{E3006F57-65C6-45B1-8C34-4ED5C3820E4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102</vt:lpstr>
      <vt:lpstr>B29 - PB73</vt:lpstr>
      <vt:lpstr>722 - PB720</vt:lpstr>
      <vt:lpstr>722 - PB1186</vt:lpstr>
      <vt:lpstr>Hoja1</vt:lpstr>
      <vt:lpstr>'102'!Área_de_impresión</vt:lpstr>
      <vt:lpstr>'722 - PB1186'!Área_de_impresión</vt:lpstr>
      <vt:lpstr>'722 - PB720'!Área_de_impresión</vt:lpstr>
      <vt:lpstr>'B29 - PB73'!Área_de_impresión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Paulo Anatibia</dc:creator>
  <cp:keywords/>
  <dc:description/>
  <cp:lastModifiedBy>Emilio Casas</cp:lastModifiedBy>
  <cp:revision/>
  <dcterms:created xsi:type="dcterms:W3CDTF">2023-08-07T13:34:27Z</dcterms:created>
  <dcterms:modified xsi:type="dcterms:W3CDTF">2025-11-03T23:04:33Z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0x010100F147A5680AD32E40B85416387CD348AC</vt:lpwstr>
  </property>
  <property fmtid="{D5CDD505-2E9C-101B-9397-08002B2CF9AE}" pid="3" name="MediaServiceImageTags">
    <vt:lpwstr/>
  </property>
</Properties>
</file>